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autoCompressPictures="0" defaultThemeVersion="124226"/>
  <bookViews>
    <workbookView xWindow="120" yWindow="0" windowWidth="25605" windowHeight="16065" activeTab="1"/>
  </bookViews>
  <sheets>
    <sheet name="2" sheetId="15" r:id="rId1"/>
    <sheet name="PlanFinancier" sheetId="1" r:id="rId2"/>
    <sheet name="Glossaire" sheetId="11" r:id="rId3"/>
    <sheet name="Guide" sheetId="13" r:id="rId4"/>
  </sheets>
  <definedNames>
    <definedName name="AddInterim">'2'!$E$19</definedName>
    <definedName name="BalanceSheet1">PlanFinancier!$194:$217</definedName>
    <definedName name="BalanceSheet2">PlanFinancier!$217:$241</definedName>
    <definedName name="BalanceSheet3">PlanFinancier!$241:$262</definedName>
    <definedName name="Column3">PlanFinancier!$F$27:$F$41,PlanFinancier!$F$50:$F$79,PlanFinancier!$F$90:$F$134,PlanFinancier!$F$144:$F$156</definedName>
    <definedName name="DropDownMarried">'2'!$B$87:$B$92</definedName>
    <definedName name="Excel2000MacroInstructions">#REF!</definedName>
    <definedName name="Excel97MacroInstructions">#REF!</definedName>
    <definedName name="GlossaryA">Glossaire!$A$3:$A$18</definedName>
    <definedName name="GlossaryB">Glossaire!$A$19:$A$36</definedName>
    <definedName name="GlossaryC">Glossaire!$A$38:$A$65</definedName>
    <definedName name="GlossaryD">Glossaire!$A$67:$A$72</definedName>
    <definedName name="GlossaryE">Glossaire!$A$74:$A$85</definedName>
    <definedName name="GlossaryF">Glossaire!$A$87:$A$98</definedName>
    <definedName name="GlossaryG">Glossaire!$A$99:$A$100</definedName>
    <definedName name="GlossaryH">Glossaire!$A$101:$A$102</definedName>
    <definedName name="GlossaryI">Glossaire!$A$103:$A$112</definedName>
    <definedName name="GlossaryL">Glossaire!#REF!</definedName>
    <definedName name="GlossaryLink">Glossaire!$A$3</definedName>
    <definedName name="GlossaryM">Glossaire!$A$114:$A$123</definedName>
    <definedName name="GlossaryN">Glossaire!#REF!</definedName>
    <definedName name="GlossaryO">Glossaire!#REF!</definedName>
    <definedName name="GlossaryP">Glossaire!$A$126:$A$143</definedName>
    <definedName name="GlossaryR">Glossaire!$A$145:$A$164</definedName>
    <definedName name="GlossaryS">Glossaire!$A$165:$A$184</definedName>
    <definedName name="GlossaryT">Glossaire!$A$187:$A$190</definedName>
    <definedName name="GlossaryV">Glossaire!$A$194:$A$195</definedName>
    <definedName name="GlossaryW">Glossaire!#REF!</definedName>
    <definedName name="GuideSection7a">Guide!$A$3:$A$18</definedName>
    <definedName name="GuideSection7b">Guide!$A$21:$A$112</definedName>
    <definedName name="GuideSection7c">Guide!$A$115:$A$132</definedName>
    <definedName name="GuideSection7d">Guide!$A$133:$A$152</definedName>
    <definedName name="GuideSection7e">Guide!$A$154:$A$174</definedName>
    <definedName name="GuideSection7f">Guide!$A$175:$A$209</definedName>
    <definedName name="GuideSection7g">Guide!$A$211:$A$235</definedName>
    <definedName name="GuideSection7h">Guide!$A$258:$A$275</definedName>
    <definedName name="GuideSection7i">Guide!$A$277:$A$286</definedName>
    <definedName name="GuideSection7j">Guide!$A$288:$A$305</definedName>
    <definedName name="IsExisting">'2'!$E$17</definedName>
    <definedName name="LastCellEdited">'2'!$E$31</definedName>
    <definedName name="NoOfYears">'2'!$E$38</definedName>
    <definedName name="OLE_LINK2" localSheetId="3">Guide!#REF!</definedName>
    <definedName name="_xlnm.Print_Area" localSheetId="2">Glossaire!$A$3:$C$195</definedName>
    <definedName name="_xlnm.Print_Area" localSheetId="3">Guide!$A$3:$L$305</definedName>
    <definedName name="_xlnm.Print_Area" localSheetId="1">PlanFinancier!$A$3:$J$570</definedName>
    <definedName name="RecalculateYet">'2'!$E$30</definedName>
    <definedName name="Section1">PlanFinancier!$A$3:$A$19</definedName>
    <definedName name="Section10">PlanFinancier!$A$447:$A$566</definedName>
    <definedName name="Section2">PlanFinancier!$A$23:$A$45</definedName>
    <definedName name="Section3">PlanFinancier!$A$48:$A$84</definedName>
    <definedName name="Section4">PlanFinancier!$A$87:$A$139</definedName>
    <definedName name="Section5">PlanFinancier!$A$142:$A$165</definedName>
    <definedName name="Section6">PlanFinancier!$A$167:$A$269</definedName>
    <definedName name="Section7">PlanFinancier!$A$274:$A$365</definedName>
    <definedName name="Section8">PlanFinancier!$A$366:$A$423</definedName>
    <definedName name="Section9">PlanFinancier!$A$425:$A$445</definedName>
    <definedName name="Startup">'2'!$C$3</definedName>
    <definedName name="UserGuideTop">#REF!</definedName>
  </definedNames>
  <calcPr calcId="145621" calcMode="autoNoTable" concurrentCalc="0"/>
  <extLst>
    <ext xmlns:mx="http://schemas.microsoft.com/office/mac/excel/2008/main" uri="{7523E5D3-25F3-A5E0-1632-64F254C22452}">
      <mx:ArchID Flags="2"/>
    </ext>
  </extLst>
</workbook>
</file>

<file path=xl/calcChain.xml><?xml version="1.0" encoding="utf-8"?>
<calcChain xmlns="http://schemas.openxmlformats.org/spreadsheetml/2006/main">
  <c r="J149" i="1" l="1"/>
  <c r="I149" i="1"/>
  <c r="H149" i="1"/>
  <c r="J150" i="1"/>
  <c r="I150" i="1"/>
  <c r="H150" i="1"/>
  <c r="F149" i="1"/>
  <c r="E149" i="1"/>
  <c r="D150" i="1"/>
  <c r="D351" i="1"/>
  <c r="D341" i="1"/>
  <c r="D331" i="1"/>
  <c r="D321" i="1"/>
  <c r="D332" i="1"/>
  <c r="D310" i="1"/>
  <c r="D300" i="1"/>
  <c r="D311" i="1"/>
  <c r="D313" i="1"/>
  <c r="E312" i="1"/>
  <c r="E300" i="1"/>
  <c r="E310" i="1"/>
  <c r="E311" i="1"/>
  <c r="E313" i="1"/>
  <c r="F312" i="1"/>
  <c r="F310" i="1"/>
  <c r="F300" i="1"/>
  <c r="F311" i="1"/>
  <c r="F313" i="1"/>
  <c r="G290" i="1"/>
  <c r="G280" i="1"/>
  <c r="G291" i="1"/>
  <c r="G293" i="1"/>
  <c r="H292" i="1"/>
  <c r="H293" i="1"/>
  <c r="I292" i="1"/>
  <c r="H255" i="1"/>
  <c r="D257" i="1"/>
  <c r="H215" i="1"/>
  <c r="H180" i="1"/>
  <c r="E2" i="15"/>
  <c r="E6" i="15"/>
  <c r="E12" i="15"/>
  <c r="E18" i="15"/>
  <c r="E20" i="15"/>
  <c r="E5" i="15"/>
  <c r="E4" i="15"/>
  <c r="E7" i="15"/>
  <c r="L33" i="15"/>
  <c r="M33" i="15"/>
  <c r="N33" i="15"/>
  <c r="M23" i="15"/>
  <c r="J27" i="1"/>
  <c r="J33" i="1"/>
  <c r="J145" i="1"/>
  <c r="K23" i="15"/>
  <c r="H27" i="1"/>
  <c r="H33" i="1"/>
  <c r="H145" i="1"/>
  <c r="L23" i="15"/>
  <c r="I27" i="1"/>
  <c r="I33" i="1"/>
  <c r="I145" i="1"/>
  <c r="I147" i="1"/>
  <c r="I148" i="1"/>
  <c r="D146" i="1"/>
  <c r="J33" i="15"/>
  <c r="I33" i="15"/>
  <c r="H33" i="15"/>
  <c r="G23" i="15"/>
  <c r="D27" i="1"/>
  <c r="D33" i="1"/>
  <c r="D145" i="1"/>
  <c r="C46" i="15"/>
  <c r="C47" i="15"/>
  <c r="D32" i="15"/>
  <c r="E3" i="15"/>
  <c r="K24" i="15"/>
  <c r="E427" i="1"/>
  <c r="G24" i="15"/>
  <c r="D427" i="1"/>
  <c r="J144" i="1"/>
  <c r="G428" i="1"/>
  <c r="K31" i="15"/>
  <c r="L31" i="15"/>
  <c r="M31" i="15"/>
  <c r="I144" i="1"/>
  <c r="F428" i="1"/>
  <c r="J29" i="15"/>
  <c r="K29" i="15"/>
  <c r="L29" i="15"/>
  <c r="H144" i="1"/>
  <c r="E428" i="1"/>
  <c r="I23" i="15"/>
  <c r="F144" i="1"/>
  <c r="D428" i="1"/>
  <c r="J23" i="15"/>
  <c r="G144" i="1"/>
  <c r="I31" i="15"/>
  <c r="H23" i="15"/>
  <c r="E144" i="1"/>
  <c r="H29" i="15"/>
  <c r="H31" i="15"/>
  <c r="D144" i="1"/>
  <c r="J143" i="1"/>
  <c r="I143" i="1"/>
  <c r="H143" i="1"/>
  <c r="J24" i="15"/>
  <c r="G143" i="1"/>
  <c r="I24" i="15"/>
  <c r="F143" i="1"/>
  <c r="H24" i="15"/>
  <c r="E143" i="1"/>
  <c r="D143" i="1"/>
  <c r="J90" i="1"/>
  <c r="I90" i="1"/>
  <c r="H90" i="1"/>
  <c r="G90" i="1"/>
  <c r="F90" i="1"/>
  <c r="E90" i="1"/>
  <c r="D90" i="1"/>
  <c r="J89" i="1"/>
  <c r="I89" i="1"/>
  <c r="H89" i="1"/>
  <c r="G89" i="1"/>
  <c r="F89" i="1"/>
  <c r="E89" i="1"/>
  <c r="D89" i="1"/>
  <c r="J51" i="1"/>
  <c r="I51" i="1"/>
  <c r="H51" i="1"/>
  <c r="G51" i="1"/>
  <c r="F51" i="1"/>
  <c r="E51" i="1"/>
  <c r="D51" i="1"/>
  <c r="J50" i="1"/>
  <c r="I50" i="1"/>
  <c r="H50" i="1"/>
  <c r="G50" i="1"/>
  <c r="F50" i="1"/>
  <c r="E50" i="1"/>
  <c r="D50" i="1"/>
  <c r="C48" i="15"/>
  <c r="C49" i="15"/>
  <c r="C50" i="15"/>
  <c r="J26" i="1"/>
  <c r="I26" i="1"/>
  <c r="H26" i="1"/>
  <c r="G27" i="1"/>
  <c r="G26" i="1"/>
  <c r="F27" i="1"/>
  <c r="F26" i="1"/>
  <c r="E27" i="1"/>
  <c r="E26" i="1"/>
  <c r="D26" i="1"/>
  <c r="B275" i="1"/>
  <c r="B199" i="1"/>
  <c r="F331" i="1"/>
  <c r="I310" i="1"/>
  <c r="F280" i="1"/>
  <c r="F290" i="1"/>
  <c r="F291" i="1"/>
  <c r="F293" i="1"/>
  <c r="E280" i="1"/>
  <c r="E290" i="1"/>
  <c r="E291" i="1"/>
  <c r="E293" i="1"/>
  <c r="H227" i="1"/>
  <c r="H251" i="1"/>
  <c r="H231" i="1"/>
  <c r="H213" i="1"/>
  <c r="H184" i="1"/>
  <c r="D190" i="1"/>
  <c r="D186" i="1"/>
  <c r="D180" i="1"/>
  <c r="I109" i="1"/>
  <c r="I97" i="1"/>
  <c r="H97" i="1"/>
  <c r="F109" i="1"/>
  <c r="F97" i="1"/>
  <c r="E97" i="1"/>
  <c r="D109" i="1"/>
  <c r="D97" i="1"/>
  <c r="J57" i="1"/>
  <c r="I57" i="1"/>
  <c r="H57" i="1"/>
  <c r="H64" i="1"/>
  <c r="F57" i="1"/>
  <c r="F64" i="1"/>
  <c r="E57" i="1"/>
  <c r="E64" i="1"/>
  <c r="D57" i="1"/>
  <c r="D64" i="1"/>
  <c r="D429" i="1"/>
  <c r="C76" i="15"/>
  <c r="C77" i="15"/>
  <c r="C78" i="15"/>
  <c r="D369" i="1"/>
  <c r="E369" i="1"/>
  <c r="E13" i="15"/>
  <c r="E16" i="15"/>
  <c r="E17" i="15"/>
  <c r="B172" i="1"/>
  <c r="I565" i="1"/>
  <c r="D153" i="1"/>
  <c r="G33" i="1"/>
  <c r="G109" i="1"/>
  <c r="D251" i="1"/>
  <c r="G429" i="1"/>
  <c r="F351" i="1"/>
  <c r="F341" i="1"/>
  <c r="F352" i="1"/>
  <c r="F150" i="1"/>
  <c r="E150" i="1"/>
  <c r="D376" i="1"/>
  <c r="H290" i="1"/>
  <c r="H280" i="1"/>
  <c r="H291" i="1"/>
  <c r="I280" i="1"/>
  <c r="I290" i="1"/>
  <c r="I291" i="1"/>
  <c r="I293" i="1"/>
  <c r="D312" i="1"/>
  <c r="G312" i="1"/>
  <c r="G300" i="1"/>
  <c r="G310" i="1"/>
  <c r="G311" i="1"/>
  <c r="G313" i="1"/>
  <c r="H312" i="1"/>
  <c r="H300" i="1"/>
  <c r="H310" i="1"/>
  <c r="H311" i="1"/>
  <c r="H313" i="1"/>
  <c r="I312" i="1"/>
  <c r="I300" i="1"/>
  <c r="I311" i="1"/>
  <c r="I313" i="1"/>
  <c r="D333" i="1"/>
  <c r="D334" i="1"/>
  <c r="E333" i="1"/>
  <c r="E332" i="1"/>
  <c r="E334" i="1"/>
  <c r="F333" i="1"/>
  <c r="F321" i="1"/>
  <c r="F332" i="1"/>
  <c r="F334" i="1"/>
  <c r="G333" i="1"/>
  <c r="G321" i="1"/>
  <c r="G331" i="1"/>
  <c r="G332" i="1"/>
  <c r="G334" i="1"/>
  <c r="H333" i="1"/>
  <c r="H321" i="1"/>
  <c r="H331" i="1"/>
  <c r="H332" i="1"/>
  <c r="H334" i="1"/>
  <c r="I333" i="1"/>
  <c r="I321" i="1"/>
  <c r="I331" i="1"/>
  <c r="I332" i="1"/>
  <c r="I334" i="1"/>
  <c r="D353" i="1"/>
  <c r="D352" i="1"/>
  <c r="D354" i="1"/>
  <c r="E353" i="1"/>
  <c r="E341" i="1"/>
  <c r="E351" i="1"/>
  <c r="E352" i="1"/>
  <c r="E354" i="1"/>
  <c r="F353" i="1"/>
  <c r="F354" i="1"/>
  <c r="G353" i="1"/>
  <c r="G341" i="1"/>
  <c r="G351" i="1"/>
  <c r="G352" i="1"/>
  <c r="G354" i="1"/>
  <c r="H353" i="1"/>
  <c r="H341" i="1"/>
  <c r="H351" i="1"/>
  <c r="H352" i="1"/>
  <c r="H354" i="1"/>
  <c r="I353" i="1"/>
  <c r="I341" i="1"/>
  <c r="I351" i="1"/>
  <c r="I352" i="1"/>
  <c r="I354" i="1"/>
  <c r="D280" i="1"/>
  <c r="D290" i="1"/>
  <c r="D291" i="1"/>
  <c r="D293" i="1"/>
  <c r="H192" i="1"/>
  <c r="H190" i="1"/>
  <c r="D192" i="1"/>
  <c r="H207" i="1"/>
  <c r="D203" i="1"/>
  <c r="D209" i="1"/>
  <c r="D213" i="1"/>
  <c r="D215" i="1"/>
  <c r="H239" i="1"/>
  <c r="H237" i="1"/>
  <c r="D227" i="1"/>
  <c r="D233" i="1"/>
  <c r="D237" i="1"/>
  <c r="D239" i="1"/>
  <c r="D261" i="1"/>
  <c r="D263" i="1"/>
  <c r="H263" i="1"/>
  <c r="H261" i="1"/>
  <c r="D111" i="1"/>
  <c r="D113" i="1"/>
  <c r="E109" i="1"/>
  <c r="E111" i="1"/>
  <c r="E113" i="1"/>
  <c r="J109" i="1"/>
  <c r="H109" i="1"/>
  <c r="J97" i="1"/>
  <c r="G97" i="1"/>
  <c r="G57" i="1"/>
  <c r="C79" i="15"/>
  <c r="H26" i="15"/>
  <c r="H27" i="15"/>
  <c r="D147" i="1"/>
  <c r="D149" i="1"/>
  <c r="D148" i="1"/>
  <c r="D151" i="1"/>
  <c r="D152" i="1"/>
  <c r="D154" i="1"/>
  <c r="D156" i="1"/>
  <c r="I26" i="15"/>
  <c r="E33" i="1"/>
  <c r="E145" i="1"/>
  <c r="J26" i="15"/>
  <c r="F33" i="1"/>
  <c r="F145" i="1"/>
  <c r="D120" i="1"/>
  <c r="D114" i="1"/>
  <c r="D115" i="1"/>
  <c r="D116" i="1"/>
  <c r="D117" i="1"/>
  <c r="D118" i="1"/>
  <c r="D119" i="1"/>
  <c r="D72" i="1"/>
  <c r="D73" i="1"/>
  <c r="D74" i="1"/>
  <c r="D75" i="1"/>
  <c r="D76" i="1"/>
  <c r="D77" i="1"/>
  <c r="D78" i="1"/>
  <c r="D79" i="1"/>
  <c r="D68" i="1"/>
  <c r="D430" i="1"/>
  <c r="F146" i="1"/>
  <c r="D431" i="1"/>
  <c r="F147" i="1"/>
  <c r="F148" i="1"/>
  <c r="F151" i="1"/>
  <c r="F152" i="1"/>
  <c r="F153" i="1"/>
  <c r="F154" i="1"/>
  <c r="D432" i="1"/>
  <c r="D433" i="1"/>
  <c r="F156" i="1"/>
  <c r="D434" i="1"/>
  <c r="D435" i="1"/>
  <c r="D436" i="1"/>
  <c r="E19" i="15"/>
  <c r="G433" i="1"/>
  <c r="F433" i="1"/>
  <c r="E433" i="1"/>
  <c r="C82" i="15"/>
  <c r="C83" i="15"/>
  <c r="C84" i="15"/>
  <c r="C85" i="15"/>
  <c r="G275" i="1"/>
  <c r="G316" i="1"/>
  <c r="E153" i="1"/>
  <c r="H153" i="1"/>
  <c r="I153" i="1"/>
  <c r="J153" i="1"/>
  <c r="C263" i="1"/>
  <c r="C262" i="1"/>
  <c r="C261" i="1"/>
  <c r="C260" i="1"/>
  <c r="C259" i="1"/>
  <c r="C258" i="1"/>
  <c r="C257" i="1"/>
  <c r="C256" i="1"/>
  <c r="C255" i="1"/>
  <c r="C254" i="1"/>
  <c r="C253" i="1"/>
  <c r="C252" i="1"/>
  <c r="C251" i="1"/>
  <c r="C250" i="1"/>
  <c r="C249" i="1"/>
  <c r="C248" i="1"/>
  <c r="C247" i="1"/>
  <c r="C246" i="1"/>
  <c r="C245" i="1"/>
  <c r="F211" i="1"/>
  <c r="F235" i="1"/>
  <c r="F259" i="1"/>
  <c r="F209" i="1"/>
  <c r="F233" i="1"/>
  <c r="F257" i="1"/>
  <c r="F207" i="1"/>
  <c r="F231" i="1"/>
  <c r="F255" i="1"/>
  <c r="F203" i="1"/>
  <c r="F227" i="1"/>
  <c r="F251" i="1"/>
  <c r="F199" i="1"/>
  <c r="F223" i="1"/>
  <c r="F247" i="1"/>
  <c r="G212" i="1"/>
  <c r="G236" i="1"/>
  <c r="G260" i="1"/>
  <c r="F212" i="1"/>
  <c r="F236" i="1"/>
  <c r="F260" i="1"/>
  <c r="G211" i="1"/>
  <c r="G235" i="1"/>
  <c r="G259" i="1"/>
  <c r="G210" i="1"/>
  <c r="G234" i="1"/>
  <c r="G258" i="1"/>
  <c r="F210" i="1"/>
  <c r="F234" i="1"/>
  <c r="F258" i="1"/>
  <c r="G209" i="1"/>
  <c r="G233" i="1"/>
  <c r="G257" i="1"/>
  <c r="G208" i="1"/>
  <c r="G232" i="1"/>
  <c r="G256" i="1"/>
  <c r="F208" i="1"/>
  <c r="F232" i="1"/>
  <c r="F256" i="1"/>
  <c r="G207" i="1"/>
  <c r="G231" i="1"/>
  <c r="G255" i="1"/>
  <c r="G206" i="1"/>
  <c r="G230" i="1"/>
  <c r="G254" i="1"/>
  <c r="F206" i="1"/>
  <c r="F230" i="1"/>
  <c r="F254" i="1"/>
  <c r="G205" i="1"/>
  <c r="G229" i="1"/>
  <c r="G253" i="1"/>
  <c r="F205" i="1"/>
  <c r="F229" i="1"/>
  <c r="F253" i="1"/>
  <c r="G204" i="1"/>
  <c r="G228" i="1"/>
  <c r="G252" i="1"/>
  <c r="F204" i="1"/>
  <c r="F228" i="1"/>
  <c r="F252" i="1"/>
  <c r="G203" i="1"/>
  <c r="G227" i="1"/>
  <c r="G251" i="1"/>
  <c r="G202" i="1"/>
  <c r="G226" i="1"/>
  <c r="G250" i="1"/>
  <c r="F202" i="1"/>
  <c r="F226" i="1"/>
  <c r="F250" i="1"/>
  <c r="G201" i="1"/>
  <c r="G225" i="1"/>
  <c r="G249" i="1"/>
  <c r="F201" i="1"/>
  <c r="F225" i="1"/>
  <c r="F249" i="1"/>
  <c r="G200" i="1"/>
  <c r="G224" i="1"/>
  <c r="G248" i="1"/>
  <c r="F200" i="1"/>
  <c r="F224" i="1"/>
  <c r="F248" i="1"/>
  <c r="G199" i="1"/>
  <c r="G223" i="1"/>
  <c r="G247" i="1"/>
  <c r="G198" i="1"/>
  <c r="G222" i="1"/>
  <c r="G246" i="1"/>
  <c r="F198" i="1"/>
  <c r="F222" i="1"/>
  <c r="F246" i="1"/>
  <c r="G197" i="1"/>
  <c r="G221" i="1"/>
  <c r="G245" i="1"/>
  <c r="F197" i="1"/>
  <c r="F221" i="1"/>
  <c r="F245" i="1"/>
  <c r="F196" i="1"/>
  <c r="F220" i="1"/>
  <c r="F244" i="1"/>
  <c r="B215" i="1"/>
  <c r="B214" i="1"/>
  <c r="B238" i="1"/>
  <c r="B262" i="1"/>
  <c r="B213" i="1"/>
  <c r="B212" i="1"/>
  <c r="B236" i="1"/>
  <c r="B260" i="1"/>
  <c r="B211" i="1"/>
  <c r="B235" i="1"/>
  <c r="B259" i="1"/>
  <c r="B210" i="1"/>
  <c r="B234" i="1"/>
  <c r="B258" i="1"/>
  <c r="B209" i="1"/>
  <c r="B208" i="1"/>
  <c r="B232" i="1"/>
  <c r="B256" i="1"/>
  <c r="B207" i="1"/>
  <c r="B206" i="1"/>
  <c r="B230" i="1"/>
  <c r="B254" i="1"/>
  <c r="B205" i="1"/>
  <c r="B204" i="1"/>
  <c r="B228" i="1"/>
  <c r="B252" i="1"/>
  <c r="B203" i="1"/>
  <c r="B227" i="1"/>
  <c r="B251" i="1"/>
  <c r="B202" i="1"/>
  <c r="B226" i="1"/>
  <c r="B250" i="1"/>
  <c r="B201" i="1"/>
  <c r="B200" i="1"/>
  <c r="B224" i="1"/>
  <c r="B248" i="1"/>
  <c r="B198" i="1"/>
  <c r="B222" i="1"/>
  <c r="B246" i="1"/>
  <c r="B197" i="1"/>
  <c r="B196" i="1"/>
  <c r="B220" i="1"/>
  <c r="B244" i="1"/>
  <c r="B239" i="1"/>
  <c r="B263" i="1"/>
  <c r="B237" i="1"/>
  <c r="B261" i="1"/>
  <c r="B233" i="1"/>
  <c r="B257" i="1"/>
  <c r="B231" i="1"/>
  <c r="B255" i="1"/>
  <c r="B229" i="1"/>
  <c r="B253" i="1"/>
  <c r="B225" i="1"/>
  <c r="B249" i="1"/>
  <c r="B223" i="1"/>
  <c r="B247" i="1"/>
  <c r="B221" i="1"/>
  <c r="B245" i="1"/>
  <c r="B218" i="1"/>
  <c r="B242" i="1"/>
  <c r="G215" i="1"/>
  <c r="G239" i="1"/>
  <c r="G263" i="1"/>
  <c r="G213" i="1"/>
  <c r="G237" i="1"/>
  <c r="G261" i="1"/>
  <c r="D3" i="15"/>
  <c r="D5" i="15"/>
  <c r="D31" i="15"/>
  <c r="D33" i="15"/>
  <c r="C35" i="15"/>
  <c r="D35" i="15"/>
  <c r="D36" i="15"/>
  <c r="G39" i="15"/>
  <c r="G40" i="15"/>
  <c r="G41" i="15"/>
  <c r="C51" i="15"/>
  <c r="C52" i="15"/>
  <c r="C53" i="15"/>
  <c r="C54" i="15"/>
  <c r="C55" i="15"/>
  <c r="C56" i="15"/>
  <c r="C57" i="15"/>
  <c r="C58" i="15"/>
  <c r="C59" i="15"/>
  <c r="C60" i="15"/>
  <c r="C61" i="15"/>
  <c r="C62" i="15"/>
  <c r="C63" i="15"/>
  <c r="C64" i="15"/>
  <c r="C65" i="15"/>
  <c r="C66" i="15"/>
  <c r="C67" i="15"/>
  <c r="C68" i="15"/>
  <c r="C69" i="15"/>
  <c r="C70" i="15"/>
  <c r="C71" i="15"/>
  <c r="C72" i="15"/>
  <c r="C73" i="15"/>
  <c r="C74" i="15"/>
  <c r="C75" i="15"/>
  <c r="C81" i="15"/>
  <c r="L88" i="15"/>
  <c r="M88" i="15"/>
  <c r="N88" i="15"/>
  <c r="B112" i="15"/>
  <c r="B113" i="15"/>
  <c r="B114" i="15"/>
  <c r="B115" i="15"/>
  <c r="B116" i="15"/>
  <c r="B117" i="15"/>
  <c r="B118" i="15"/>
  <c r="B119" i="15"/>
  <c r="B120" i="15"/>
  <c r="B121" i="15"/>
  <c r="B122" i="15"/>
  <c r="B123" i="15"/>
  <c r="B124" i="15"/>
  <c r="B125" i="15"/>
  <c r="B126" i="15"/>
  <c r="B13" i="1"/>
  <c r="B17" i="1"/>
  <c r="B35" i="1"/>
  <c r="B36" i="1"/>
  <c r="B37" i="1"/>
  <c r="B38" i="1"/>
  <c r="B39" i="1"/>
  <c r="B40" i="1"/>
  <c r="G64" i="1"/>
  <c r="I64" i="1"/>
  <c r="J64" i="1"/>
  <c r="B67" i="1"/>
  <c r="B68" i="1"/>
  <c r="B69" i="1"/>
  <c r="H69" i="1"/>
  <c r="B70" i="1"/>
  <c r="B71" i="1"/>
  <c r="B73" i="1"/>
  <c r="B74" i="1"/>
  <c r="B75" i="1"/>
  <c r="B76" i="1"/>
  <c r="B77" i="1"/>
  <c r="B78" i="1"/>
  <c r="E148" i="1"/>
  <c r="H148" i="1"/>
  <c r="J148" i="1"/>
  <c r="B113" i="1"/>
  <c r="B114" i="1"/>
  <c r="B115" i="1"/>
  <c r="B116" i="1"/>
  <c r="B118" i="1"/>
  <c r="B120" i="1"/>
  <c r="B121" i="1"/>
  <c r="B122" i="1"/>
  <c r="B123" i="1"/>
  <c r="B124" i="1"/>
  <c r="B125" i="1"/>
  <c r="B126" i="1"/>
  <c r="B127" i="1"/>
  <c r="B128" i="1"/>
  <c r="B129" i="1"/>
  <c r="B130" i="1"/>
  <c r="E429" i="1"/>
  <c r="I200" i="1"/>
  <c r="F429" i="1"/>
  <c r="B296" i="1"/>
  <c r="B337" i="1"/>
  <c r="B297" i="1"/>
  <c r="B298" i="1"/>
  <c r="B339" i="1"/>
  <c r="B299" i="1"/>
  <c r="B340" i="1"/>
  <c r="B300" i="1"/>
  <c r="B341" i="1"/>
  <c r="B301" i="1"/>
  <c r="B342" i="1"/>
  <c r="B302" i="1"/>
  <c r="B343" i="1"/>
  <c r="B303" i="1"/>
  <c r="B344" i="1"/>
  <c r="B304" i="1"/>
  <c r="B345" i="1"/>
  <c r="B305" i="1"/>
  <c r="B346" i="1"/>
  <c r="B306" i="1"/>
  <c r="B347" i="1"/>
  <c r="B307" i="1"/>
  <c r="B308" i="1"/>
  <c r="B349" i="1"/>
  <c r="B309" i="1"/>
  <c r="B350" i="1"/>
  <c r="B310" i="1"/>
  <c r="B351" i="1"/>
  <c r="B311" i="1"/>
  <c r="B352" i="1"/>
  <c r="B312" i="1"/>
  <c r="B353" i="1"/>
  <c r="B313" i="1"/>
  <c r="B354" i="1"/>
  <c r="B317" i="1"/>
  <c r="B318" i="1"/>
  <c r="B319" i="1"/>
  <c r="B320" i="1"/>
  <c r="B321" i="1"/>
  <c r="B322" i="1"/>
  <c r="B323" i="1"/>
  <c r="B324" i="1"/>
  <c r="B325" i="1"/>
  <c r="B326" i="1"/>
  <c r="B327" i="1"/>
  <c r="B328" i="1"/>
  <c r="B329" i="1"/>
  <c r="B330" i="1"/>
  <c r="B331" i="1"/>
  <c r="B332" i="1"/>
  <c r="B333" i="1"/>
  <c r="B334" i="1"/>
  <c r="B338" i="1"/>
  <c r="B348" i="1"/>
  <c r="E376" i="1"/>
  <c r="D382" i="1"/>
  <c r="E382" i="1"/>
  <c r="B395" i="1"/>
  <c r="B396" i="1"/>
  <c r="B397" i="1"/>
  <c r="B398" i="1"/>
  <c r="B399" i="1"/>
  <c r="B400" i="1"/>
  <c r="B401" i="1"/>
  <c r="B402" i="1"/>
  <c r="B405" i="1"/>
  <c r="B406" i="1"/>
  <c r="B407" i="1"/>
  <c r="B408" i="1"/>
  <c r="B409" i="1"/>
  <c r="B410" i="1"/>
  <c r="B411" i="1"/>
  <c r="B412" i="1"/>
  <c r="B458" i="1"/>
  <c r="G477" i="1"/>
  <c r="I485" i="1"/>
  <c r="F488" i="1"/>
  <c r="B491" i="1"/>
  <c r="B531" i="1"/>
  <c r="B492" i="1"/>
  <c r="B532" i="1"/>
  <c r="B493" i="1"/>
  <c r="B533" i="1"/>
  <c r="B497" i="1"/>
  <c r="G497" i="1"/>
  <c r="G537" i="1"/>
  <c r="B498" i="1"/>
  <c r="H499" i="1"/>
  <c r="B500" i="1"/>
  <c r="B540" i="1"/>
  <c r="G500" i="1"/>
  <c r="G540" i="1"/>
  <c r="B501" i="1"/>
  <c r="B541" i="1"/>
  <c r="G501" i="1"/>
  <c r="G541" i="1"/>
  <c r="B502" i="1"/>
  <c r="G502" i="1"/>
  <c r="G542" i="1"/>
  <c r="B503" i="1"/>
  <c r="B543" i="1"/>
  <c r="G503" i="1"/>
  <c r="G543" i="1"/>
  <c r="B505" i="1"/>
  <c r="B506" i="1"/>
  <c r="B546" i="1"/>
  <c r="B507" i="1"/>
  <c r="B547" i="1"/>
  <c r="E507" i="1"/>
  <c r="E547" i="1"/>
  <c r="B508" i="1"/>
  <c r="G508" i="1"/>
  <c r="B509" i="1"/>
  <c r="B549" i="1"/>
  <c r="G509" i="1"/>
  <c r="G549" i="1"/>
  <c r="B510" i="1"/>
  <c r="B550" i="1"/>
  <c r="G510" i="1"/>
  <c r="G550" i="1"/>
  <c r="B511" i="1"/>
  <c r="B551" i="1"/>
  <c r="G511" i="1"/>
  <c r="G551" i="1"/>
  <c r="B513" i="1"/>
  <c r="B553" i="1"/>
  <c r="C513" i="1"/>
  <c r="C553" i="1"/>
  <c r="D513" i="1"/>
  <c r="D553" i="1"/>
  <c r="E513" i="1"/>
  <c r="E553" i="1"/>
  <c r="F513" i="1"/>
  <c r="G513" i="1"/>
  <c r="G553" i="1"/>
  <c r="H513" i="1"/>
  <c r="H553" i="1"/>
  <c r="I513" i="1"/>
  <c r="I553" i="1"/>
  <c r="G517" i="1"/>
  <c r="C519" i="1"/>
  <c r="C559" i="1"/>
  <c r="C520" i="1"/>
  <c r="C560" i="1"/>
  <c r="G520" i="1"/>
  <c r="G560" i="1"/>
  <c r="C521" i="1"/>
  <c r="C561" i="1"/>
  <c r="G521" i="1"/>
  <c r="G561" i="1"/>
  <c r="C522" i="1"/>
  <c r="C562" i="1"/>
  <c r="G522" i="1"/>
  <c r="G562" i="1"/>
  <c r="C523" i="1"/>
  <c r="G523" i="1"/>
  <c r="G563" i="1"/>
  <c r="H523" i="1"/>
  <c r="H563" i="1"/>
  <c r="C524" i="1"/>
  <c r="C564" i="1"/>
  <c r="C525" i="1"/>
  <c r="C565" i="1"/>
  <c r="G525" i="1"/>
  <c r="G565" i="1"/>
  <c r="I525" i="1"/>
  <c r="C526" i="1"/>
  <c r="C566" i="1"/>
  <c r="C528" i="1"/>
  <c r="C568" i="1"/>
  <c r="F528" i="1"/>
  <c r="G528" i="1"/>
  <c r="G568" i="1"/>
  <c r="B537" i="1"/>
  <c r="B538" i="1"/>
  <c r="B542" i="1"/>
  <c r="B545" i="1"/>
  <c r="B548" i="1"/>
  <c r="G548" i="1"/>
  <c r="F553" i="1"/>
  <c r="G557" i="1"/>
  <c r="G559" i="1"/>
  <c r="C563" i="1"/>
  <c r="F568" i="1"/>
  <c r="G67" i="1"/>
  <c r="G68" i="1"/>
  <c r="H77" i="1"/>
  <c r="H74" i="1"/>
  <c r="H71" i="1"/>
  <c r="H68" i="1"/>
  <c r="I528" i="1"/>
  <c r="E215" i="1"/>
  <c r="D71" i="1"/>
  <c r="I177" i="1"/>
  <c r="H146" i="1"/>
  <c r="E431" i="1"/>
  <c r="E132" i="1"/>
  <c r="H75" i="1"/>
  <c r="I151" i="1"/>
  <c r="I488" i="1"/>
  <c r="E151" i="1"/>
  <c r="H76" i="1"/>
  <c r="E114" i="1"/>
  <c r="E115" i="1"/>
  <c r="E116" i="1"/>
  <c r="E117" i="1"/>
  <c r="E118" i="1"/>
  <c r="E119" i="1"/>
  <c r="I248" i="1"/>
  <c r="I111" i="1"/>
  <c r="G111" i="1"/>
  <c r="G72" i="1"/>
  <c r="G73" i="1"/>
  <c r="G75" i="1"/>
  <c r="G76" i="1"/>
  <c r="G77" i="1"/>
  <c r="I192" i="1"/>
  <c r="F111" i="1"/>
  <c r="E123" i="1"/>
  <c r="J111" i="1"/>
  <c r="J72" i="1"/>
  <c r="J73" i="1"/>
  <c r="J74" i="1"/>
  <c r="J76" i="1"/>
  <c r="J77" i="1"/>
  <c r="J78" i="1"/>
  <c r="J68" i="1"/>
  <c r="J69" i="1"/>
  <c r="J70" i="1"/>
  <c r="F72" i="1"/>
  <c r="F73" i="1"/>
  <c r="F74" i="1"/>
  <c r="F75" i="1"/>
  <c r="F76" i="1"/>
  <c r="F77" i="1"/>
  <c r="F78" i="1"/>
  <c r="F67" i="1"/>
  <c r="F68" i="1"/>
  <c r="F69" i="1"/>
  <c r="F70" i="1"/>
  <c r="F71" i="1"/>
  <c r="I72" i="1"/>
  <c r="I76" i="1"/>
  <c r="I77" i="1"/>
  <c r="I69" i="1"/>
  <c r="I70" i="1"/>
  <c r="E72" i="1"/>
  <c r="E73" i="1"/>
  <c r="E74" i="1"/>
  <c r="E76" i="1"/>
  <c r="E77" i="1"/>
  <c r="E78" i="1"/>
  <c r="E68" i="1"/>
  <c r="E69" i="1"/>
  <c r="E70" i="1"/>
  <c r="E127" i="1"/>
  <c r="E133" i="1"/>
  <c r="E121" i="1"/>
  <c r="E125" i="1"/>
  <c r="E129" i="1"/>
  <c r="E131" i="1"/>
  <c r="E120" i="1"/>
  <c r="E124" i="1"/>
  <c r="E128" i="1"/>
  <c r="E122" i="1"/>
  <c r="E126" i="1"/>
  <c r="E130" i="1"/>
  <c r="E192" i="1"/>
  <c r="D129" i="1"/>
  <c r="F132" i="1"/>
  <c r="F120" i="1"/>
  <c r="F121" i="1"/>
  <c r="F122" i="1"/>
  <c r="F123" i="1"/>
  <c r="F124" i="1"/>
  <c r="F125" i="1"/>
  <c r="F126" i="1"/>
  <c r="F127" i="1"/>
  <c r="F128" i="1"/>
  <c r="F129" i="1"/>
  <c r="F130" i="1"/>
  <c r="F113" i="1"/>
  <c r="F117" i="1"/>
  <c r="F131" i="1"/>
  <c r="F116" i="1"/>
  <c r="F118" i="1"/>
  <c r="F115" i="1"/>
  <c r="F114" i="1"/>
  <c r="F133" i="1"/>
  <c r="I131" i="1"/>
  <c r="I117" i="1"/>
  <c r="I133" i="1"/>
  <c r="I114" i="1"/>
  <c r="I115" i="1"/>
  <c r="I132" i="1"/>
  <c r="I116" i="1"/>
  <c r="I120" i="1"/>
  <c r="I122" i="1"/>
  <c r="I123" i="1"/>
  <c r="I124" i="1"/>
  <c r="I126" i="1"/>
  <c r="I127" i="1"/>
  <c r="I128" i="1"/>
  <c r="I130" i="1"/>
  <c r="J114" i="1"/>
  <c r="J116" i="1"/>
  <c r="J113" i="1"/>
  <c r="J115" i="1"/>
  <c r="J120" i="1"/>
  <c r="J122" i="1"/>
  <c r="J123" i="1"/>
  <c r="J124" i="1"/>
  <c r="J126" i="1"/>
  <c r="J127" i="1"/>
  <c r="J128" i="1"/>
  <c r="J130" i="1"/>
  <c r="J118" i="1"/>
  <c r="J133" i="1"/>
  <c r="J131" i="1"/>
  <c r="G113" i="1"/>
  <c r="G115" i="1"/>
  <c r="G118" i="1"/>
  <c r="G133" i="1"/>
  <c r="G114" i="1"/>
  <c r="G131" i="1"/>
  <c r="G132" i="1"/>
  <c r="G120" i="1"/>
  <c r="G122" i="1"/>
  <c r="G123" i="1"/>
  <c r="G124" i="1"/>
  <c r="G126" i="1"/>
  <c r="G127" i="1"/>
  <c r="G128" i="1"/>
  <c r="G130" i="1"/>
  <c r="F119" i="1"/>
  <c r="H275" i="1"/>
  <c r="H316" i="1"/>
  <c r="E275" i="1"/>
  <c r="E316" i="1"/>
  <c r="I295" i="1"/>
  <c r="I336" i="1"/>
  <c r="H295" i="1"/>
  <c r="H336" i="1"/>
  <c r="I275" i="1"/>
  <c r="I316" i="1"/>
  <c r="D275" i="1"/>
  <c r="D316" i="1"/>
  <c r="G295" i="1"/>
  <c r="G336" i="1"/>
  <c r="D295" i="1"/>
  <c r="D336" i="1"/>
  <c r="F275" i="1"/>
  <c r="F316" i="1"/>
  <c r="F295" i="1"/>
  <c r="F336" i="1"/>
  <c r="E295" i="1"/>
  <c r="E336" i="1"/>
  <c r="F79" i="1"/>
  <c r="D123" i="1"/>
  <c r="D127" i="1"/>
  <c r="D132" i="1"/>
  <c r="D131" i="1"/>
  <c r="D121" i="1"/>
  <c r="D126" i="1"/>
  <c r="D122" i="1"/>
  <c r="D128" i="1"/>
  <c r="D133" i="1"/>
  <c r="D125" i="1"/>
  <c r="D124" i="1"/>
  <c r="D130" i="1"/>
  <c r="I215" i="1"/>
  <c r="E263" i="1"/>
  <c r="I263" i="1"/>
  <c r="I224" i="1"/>
  <c r="H111" i="1"/>
  <c r="H151" i="1"/>
  <c r="I146" i="1"/>
  <c r="F431" i="1"/>
  <c r="I75" i="1"/>
  <c r="I67" i="1"/>
  <c r="I71" i="1"/>
  <c r="I73" i="1"/>
  <c r="I74" i="1"/>
  <c r="I78" i="1"/>
  <c r="I79" i="1"/>
  <c r="I68" i="1"/>
  <c r="D70" i="1"/>
  <c r="D67" i="1"/>
  <c r="D69" i="1"/>
  <c r="G117" i="1"/>
  <c r="G116" i="1"/>
  <c r="G119" i="1"/>
  <c r="G121" i="1"/>
  <c r="G125" i="1"/>
  <c r="G129" i="1"/>
  <c r="J132" i="1"/>
  <c r="J121" i="1"/>
  <c r="J125" i="1"/>
  <c r="J129" i="1"/>
  <c r="J117" i="1"/>
  <c r="J119" i="1"/>
  <c r="I118" i="1"/>
  <c r="I113" i="1"/>
  <c r="I119" i="1"/>
  <c r="I121" i="1"/>
  <c r="I125" i="1"/>
  <c r="I129" i="1"/>
  <c r="I568" i="1"/>
  <c r="J151" i="1"/>
  <c r="J146" i="1"/>
  <c r="G431" i="1"/>
  <c r="J75" i="1"/>
  <c r="J79" i="1"/>
  <c r="J67" i="1"/>
  <c r="J71" i="1"/>
  <c r="G70" i="1"/>
  <c r="G69" i="1"/>
  <c r="G71" i="1"/>
  <c r="G74" i="1"/>
  <c r="G78" i="1"/>
  <c r="G79" i="1"/>
  <c r="E146" i="1"/>
  <c r="E75" i="1"/>
  <c r="E79" i="1"/>
  <c r="E67" i="1"/>
  <c r="E71" i="1"/>
  <c r="H72" i="1"/>
  <c r="H78" i="1"/>
  <c r="H67" i="1"/>
  <c r="H73" i="1"/>
  <c r="H70" i="1"/>
  <c r="D34" i="15"/>
  <c r="B316" i="1"/>
  <c r="B336" i="1"/>
  <c r="C80" i="15"/>
  <c r="H30" i="15"/>
  <c r="H28" i="15"/>
  <c r="I32" i="15"/>
  <c r="H32" i="15"/>
  <c r="H25" i="15"/>
  <c r="I25" i="15"/>
  <c r="J25" i="15"/>
  <c r="J34" i="15"/>
  <c r="I34" i="15"/>
  <c r="H34" i="15"/>
  <c r="K30" i="15"/>
  <c r="L30" i="15"/>
  <c r="M30" i="15"/>
  <c r="J28" i="15"/>
  <c r="K28" i="15"/>
  <c r="L28" i="15"/>
  <c r="L34" i="15"/>
  <c r="M34" i="15"/>
  <c r="N34" i="15"/>
  <c r="K32" i="15"/>
  <c r="L32" i="15"/>
  <c r="M32" i="15"/>
  <c r="K27" i="15"/>
  <c r="L27" i="15"/>
  <c r="E10" i="15"/>
  <c r="E11" i="15"/>
  <c r="H115" i="1"/>
  <c r="H120" i="1"/>
  <c r="H124" i="1"/>
  <c r="H128" i="1"/>
  <c r="H133" i="1"/>
  <c r="H113" i="1"/>
  <c r="H121" i="1"/>
  <c r="H125" i="1"/>
  <c r="H129" i="1"/>
  <c r="H117" i="1"/>
  <c r="H114" i="1"/>
  <c r="H126" i="1"/>
  <c r="H131" i="1"/>
  <c r="H127" i="1"/>
  <c r="H132" i="1"/>
  <c r="H116" i="1"/>
  <c r="H118" i="1"/>
  <c r="H130" i="1"/>
  <c r="H122" i="1"/>
  <c r="H123" i="1"/>
  <c r="I239" i="1"/>
  <c r="E239" i="1"/>
  <c r="H79" i="1"/>
  <c r="B295" i="1"/>
  <c r="H119" i="1"/>
  <c r="B195" i="1"/>
  <c r="B219" i="1"/>
  <c r="B243" i="1"/>
  <c r="I37" i="1"/>
  <c r="E37" i="1"/>
  <c r="G38" i="1"/>
  <c r="F36" i="1"/>
  <c r="H39" i="1"/>
  <c r="J38" i="1"/>
  <c r="J37" i="1"/>
  <c r="J40" i="1"/>
  <c r="J39" i="1"/>
  <c r="J36" i="1"/>
  <c r="D38" i="1"/>
  <c r="D36" i="1"/>
  <c r="D39" i="1"/>
  <c r="D40" i="1"/>
  <c r="D37" i="1"/>
  <c r="G430" i="1"/>
  <c r="G436" i="1"/>
  <c r="I36" i="1"/>
  <c r="I39" i="1"/>
  <c r="I38" i="1"/>
  <c r="E147" i="1"/>
  <c r="E152" i="1"/>
  <c r="E154" i="1"/>
  <c r="E156" i="1"/>
  <c r="F38" i="1"/>
  <c r="I40" i="1"/>
  <c r="G40" i="1"/>
  <c r="E40" i="1"/>
  <c r="E38" i="1"/>
  <c r="E36" i="1"/>
  <c r="E39" i="1"/>
  <c r="H36" i="1"/>
  <c r="F39" i="1"/>
  <c r="G36" i="1"/>
  <c r="G39" i="1"/>
  <c r="G37" i="1"/>
  <c r="H38" i="1"/>
  <c r="F40" i="1"/>
  <c r="H37" i="1"/>
  <c r="F37" i="1"/>
  <c r="H40" i="1"/>
  <c r="J147" i="1"/>
  <c r="J152" i="1"/>
  <c r="G435" i="1"/>
  <c r="F430" i="1"/>
  <c r="F436" i="1"/>
  <c r="E430" i="1"/>
  <c r="E436" i="1"/>
  <c r="I152" i="1"/>
  <c r="H147" i="1"/>
  <c r="H152" i="1"/>
  <c r="J154" i="1"/>
  <c r="I154" i="1"/>
  <c r="F432" i="1"/>
  <c r="F435" i="1"/>
  <c r="H154" i="1"/>
  <c r="H156" i="1"/>
  <c r="E434" i="1"/>
  <c r="E435" i="1"/>
  <c r="I156" i="1"/>
  <c r="F434" i="1"/>
  <c r="J156" i="1"/>
  <c r="G434" i="1"/>
  <c r="G432" i="1"/>
  <c r="E432" i="1"/>
</calcChain>
</file>

<file path=xl/sharedStrings.xml><?xml version="1.0" encoding="utf-8"?>
<sst xmlns="http://schemas.openxmlformats.org/spreadsheetml/2006/main" count="810" uniqueCount="717">
  <si>
    <t>frais d’intérêts sur la dette à long terme et les créances irrécouvrables de votre entreprise.</t>
  </si>
  <si>
    <t xml:space="preserve">Dressez la liste de tous les frais de vente – c’est ici que vous devez inscrire les coûts d’une </t>
  </si>
  <si>
    <t>machinerie neuve (effet sur l’intérêt versé sur la dette à long terme);</t>
  </si>
  <si>
    <t>nouveaux employés de bureau;</t>
  </si>
  <si>
    <t>frais engagés en vue de la mise en œuvre des normes ISO;</t>
  </si>
  <si>
    <t>nouveaux logiciels.</t>
  </si>
  <si>
    <t xml:space="preserve">sections précédentes. Le plan d’affaires de la BDC calcule le bénéfice d’exploitation, le </t>
  </si>
  <si>
    <t xml:space="preserve">bénéfice net et les flux de trésorerie provenant de l’exploitation à partir de ces données de </t>
  </si>
  <si>
    <t>sections qui précèdent.</t>
  </si>
  <si>
    <t xml:space="preserve">Selon les résultats obtenus, vous voudrez peut-être élaborer différents scénarios ou </t>
  </si>
  <si>
    <t xml:space="preserve">modifier vos hypothèses. Il est préférable de le faire à partir des états précédents et ensuite </t>
  </si>
  <si>
    <t xml:space="preserve">vous souhaitez élaborer différents scénarios, certains optimistes, d’autres pessimistes. </t>
  </si>
  <si>
    <t>À partir d’autres estimations, vous devriez être en mesure d’évaluer :</t>
  </si>
  <si>
    <t xml:space="preserve">les autres revenus (par exemple, les revenus provenant des intérêts </t>
  </si>
  <si>
    <t>ou de la vente d’actifs);</t>
  </si>
  <si>
    <t xml:space="preserve">les impôts (à court terme et reportés) à l’aide des taux courants des </t>
  </si>
  <si>
    <t>gouvernements fédéral et provincial;</t>
  </si>
  <si>
    <t xml:space="preserve">l’amortissement (représente un pourcentage de la valeur de </t>
  </si>
  <si>
    <t>l’élément d’actif, fondé sur des règles comptables);</t>
  </si>
  <si>
    <t>les dividendes à verser aux actionnaires.</t>
  </si>
  <si>
    <t xml:space="preserve">Si vous exploitez une nouvelle entreprise, vous pouvez utiliser les ratios sectoriels et les </t>
  </si>
  <si>
    <t xml:space="preserve">ajuster pour tenir compte de vos investissements en matériel (actif) et de leurs effets sur la </t>
  </si>
  <si>
    <t>dette à long terme (passif).</t>
  </si>
  <si>
    <t xml:space="preserve">Si votre entreprise existe depuis quelques années déjà, vous pouvez appliquer les ratios </t>
  </si>
  <si>
    <t xml:space="preserve">historiques aux nouvelles prévisions de vente (ils suivent d’ordinaire la même courbe). Il faut </t>
  </si>
  <si>
    <t>évidemment tenir compte des nouveaux investissements.</t>
  </si>
  <si>
    <t xml:space="preserve">Vous pouvez en outre multiplier votre actif et votre passif à court terme par le taux de </t>
  </si>
  <si>
    <t xml:space="preserve">croissance des ventes prévu dans l’état prévisionnel des résultats, puisqu’ils suivent </t>
  </si>
  <si>
    <t>généralement une tendance et une courbe semblables.</t>
  </si>
  <si>
    <t xml:space="preserve">Dans le passif à court terme, vous pouvez estimer le remboursement annuel de la dette à </t>
  </si>
  <si>
    <t>long terme que vous prévoyez effectuer.</t>
  </si>
  <si>
    <t xml:space="preserve">l’actif à long terme (immobilisations nettes) pour tenir compte de leur contribution à long </t>
  </si>
  <si>
    <t xml:space="preserve">terme aux activités courantes de votre entreprise. N’oubliez pas de soustraire le montant de </t>
  </si>
  <si>
    <t>l’amortissement cumulé prévu.</t>
  </si>
  <si>
    <t xml:space="preserve">En ce qui concerne le passif à long terme, ajoutez au total de l’exercice précédent le </t>
  </si>
  <si>
    <t xml:space="preserve">montant que vous désirez emprunter, puis retranchez les remboursements en cours </t>
  </si>
  <si>
    <t>d’exercice.</t>
  </si>
  <si>
    <t>Total de l’actif – Total du passif</t>
  </si>
  <si>
    <t xml:space="preserve">Vos mouvements de caisse – selon qu’ils sont positifs ou négatifs – détermineront de quelle </t>
  </si>
  <si>
    <t xml:space="preserve">façon votre entreprise utilisera ses emprunts. </t>
  </si>
  <si>
    <t xml:space="preserve">Des mouvements positifs de caisse signifient que votre entreprise est en mesure de </t>
  </si>
  <si>
    <t xml:space="preserve">s’acquitter de ses obligations à court terme. Par contre, si vos mouvements de caisse sont </t>
  </si>
  <si>
    <t xml:space="preserve">négatifs, vous aurez recours à du financement à court terme (marge de crédit, fonds de </t>
  </si>
  <si>
    <t>roulement, investissement personnel).</t>
  </si>
  <si>
    <t xml:space="preserve">Un budget de caisse vous permettra de prévoir, d’un mois à l’autre, les sommes dont vous </t>
  </si>
  <si>
    <t xml:space="preserve">aurez besoin et à quel moment vous en aurez besoin. Ce budget doit être dressé pour </t>
  </si>
  <si>
    <t xml:space="preserve">Il est important d’évaluer les effets qu’ont sur ce budget les scénarios utilisés dans l’état des </t>
  </si>
  <si>
    <t xml:space="preserve">résultats. Il sera peut-être nécessaire de reporter certaines activités à d’autres mois afin de </t>
  </si>
  <si>
    <t xml:space="preserve">tenir compte des fluctuations saisonnières des ventes, des nouveaux investissements ou </t>
  </si>
  <si>
    <t>des décaissements.</t>
  </si>
  <si>
    <t>L’entreprise doit comptabiliser tous les fonds au cours du mois où elle prévoit les recevoir :</t>
  </si>
  <si>
    <t>recettes tirées des ventes (qui varient selon les fluctuations saisonnières des ventes);</t>
  </si>
  <si>
    <t>intérêts et revenus provenant des prêts et des investissements;</t>
  </si>
  <si>
    <t>vente d’actifs (généralement un montant global);</t>
  </si>
  <si>
    <t xml:space="preserve">autres revenus (ristournes ou remises des fournisseurs, intérêts touchés sur le crédit </t>
  </si>
  <si>
    <t xml:space="preserve">accordé aux clients, recouvrement des mauvaises créances, etc.). Ce montant devrait </t>
  </si>
  <si>
    <t>être faible comparativement aux ventes.</t>
  </si>
  <si>
    <t>engager :</t>
  </si>
  <si>
    <t xml:space="preserve">paiement des achats (matières premières, produits finis, matériel et outillage, frais </t>
  </si>
  <si>
    <t>généraux d’exploitation);</t>
  </si>
  <si>
    <t>salaires versés (tenez compte du nombre de payes au cours du mois);</t>
  </si>
  <si>
    <t xml:space="preserve">le remboursement de la dette correspond au capital remboursé, tandis que l’intérêt </t>
  </si>
  <si>
    <t>représente l’intérêt versé sur l’ensemble des dettes;</t>
  </si>
  <si>
    <t xml:space="preserve">Assurez-vous de tenir compte des fluctuations saisonnières ainsi que des changements </t>
  </si>
  <si>
    <t xml:space="preserve">dans le nombre de salariés, le calendrier d’achat de matières premières et de matériel léger </t>
  </si>
  <si>
    <t xml:space="preserve">et ainsi de suite. Rappelez-vous que les ventes réalisées au cours du mois X ne seront pas </t>
  </si>
  <si>
    <t>suivant les modalités de crédit que vous négociez.</t>
  </si>
  <si>
    <t xml:space="preserve">Les paiements effectués une fois l’an (comme les impôts) peuvent être répartis en 12 </t>
  </si>
  <si>
    <t>versements égaux.</t>
  </si>
  <si>
    <t xml:space="preserve">Un excédent permet à votre entreprise d’investir, d’acheter du matériel, de rembourser ses </t>
  </si>
  <si>
    <t xml:space="preserve">emprunts ou de récompenser ses actionnaires. Un déficit nécessitera pour sa part le </t>
  </si>
  <si>
    <t>recours à un prêt à court terme ou à un investissement personnel.</t>
  </si>
  <si>
    <t xml:space="preserve">Vous devez indiquer dans cette section le financement dont vous avez besoin et les fins </t>
  </si>
  <si>
    <t xml:space="preserve">auxquelles il servira – achat d’immobilisations telles qu’un terrain, un bâtiment, de la </t>
  </si>
  <si>
    <t xml:space="preserve">machinerie, du mobilier ou autre; financement des activités de R.-D. ou fonds de roulement </t>
  </si>
  <si>
    <t>à court terme.</t>
  </si>
  <si>
    <t>Actif</t>
  </si>
  <si>
    <t xml:space="preserve">Dressez la liste de tous les éléments d’actif (terrain, équipement, etc.) </t>
  </si>
  <si>
    <t xml:space="preserve">années en vue d’atteindre votre objectif de ventes. Vous devriez en outre </t>
  </si>
  <si>
    <t xml:space="preserve">indiquer les actifs à moins long terme, comme les rentrées au titre du </t>
  </si>
  <si>
    <t xml:space="preserve">fonds de roulement, les investissements à court terme par les </t>
  </si>
  <si>
    <t>actionnaires</t>
  </si>
  <si>
    <t xml:space="preserve">Donnez des détails sur le financement que vous avez déjà obtenu, y </t>
  </si>
  <si>
    <t xml:space="preserve">compris l’institution financière, l’objet du prêt (achat d’équipement, par </t>
  </si>
  <si>
    <t xml:space="preserve">exemple) et le type de prêt (prêt à terme, capital de risque, etc.). Vous </t>
  </si>
  <si>
    <t>Recherche et développement ($)</t>
  </si>
  <si>
    <t>Frais administratifs (%)</t>
  </si>
  <si>
    <t>Recherche et développement (%)</t>
  </si>
  <si>
    <t>Recherche et développpement</t>
  </si>
  <si>
    <t>Provenance fonds - Total</t>
  </si>
  <si>
    <t>Utilisation fonds - Total</t>
  </si>
  <si>
    <t>Actifs</t>
  </si>
  <si>
    <t>Autres</t>
  </si>
  <si>
    <t>Prêt à terme</t>
  </si>
  <si>
    <t>Loan Dropdowns</t>
  </si>
  <si>
    <t>Married Drowpdown</t>
  </si>
  <si>
    <t xml:space="preserve">devez aussi préciser le capital qui reste à rembourser, la date d’échéance, </t>
  </si>
  <si>
    <t>le taux d’intérêt et le calendrier de remboursement.</t>
  </si>
  <si>
    <t>Hypothèse</t>
  </si>
  <si>
    <t xml:space="preserve">Ces résultats vous serviront de points de référence pour comparer votre rendement récent à </t>
  </si>
  <si>
    <t xml:space="preserve">la moyenne des trois derniers exercices. Pour sa part, votre banque établira une </t>
  </si>
  <si>
    <t>Coût de l'ensemble des assurances et des taxes, excluant les charges fiscales.</t>
  </si>
  <si>
    <t>Sous Coût des ventes, charges qui ne peuvent être affectées directement à la production mais qui varient néanmoins en fonction de la production.</t>
  </si>
  <si>
    <t>DÉPLACEMENTS (FRAIS DE)</t>
  </si>
  <si>
    <t>Frais de voyage des employés, qui servent généralement à générer des ventes.</t>
  </si>
  <si>
    <t>Partie du bénéfice que l'entreprise distribue à ses actionnaires.</t>
  </si>
  <si>
    <t>Sous Coût des ventes, frais payés par l’entreprise pour le transport des marchandises en provenance des fournisseurs.</t>
  </si>
  <si>
    <t>Honoraires versés pour des services professionnels (par exemple : comptables, avocats ou consultants).</t>
  </si>
  <si>
    <t>Impôts sur le bénéfice de l'entreprise exigibles au cours des douze prochains mois.</t>
  </si>
  <si>
    <t xml:space="preserve"> Impôts qui seront payés à une date ultérieure. Si l'entreprise utilise une méthode comptable distincte pour calculer les impôts, tout écart entre les deux méthodes doit être indiqué ici.</t>
  </si>
  <si>
    <t>Coût des emprunts pour l'entreprise. À noter : les frais bancaires sont généralement présentés séparément.</t>
  </si>
  <si>
    <t>Coûts engagés pour l'entretien du matériel. On peut estimer ce montant à partir de données historiques, utiliser un pourcentage des coûts du matériel ou se servir des données de cycle de vie ou des coûts associés aux contrats de sous-traitance.</t>
  </si>
  <si>
    <t>Les salaires des employés sont généralement comptabilisés à part de ceux de la direction. Il est également courant de séparer les salaires rattachés à la production, aux ventes et à l'administration.</t>
  </si>
  <si>
    <t>Systéme de classification des industries de l'Amérique du Nord. Ce système de 6 chiffres remplace l'ancien CTI (Classification type des industries) de 4 chiffres.</t>
  </si>
  <si>
    <t>Frais associés aux services de téléphone, de télécopieur et d’Internet.</t>
  </si>
  <si>
    <t xml:space="preserve">comparaison entre vos ratios et les moyennes du secteur d’activité afin d’avoir une </t>
  </si>
  <si>
    <t>meilleure idée de votre plan financier.</t>
  </si>
  <si>
    <t>Pour plus d’information, visitez le site Web de la BDC.</t>
  </si>
  <si>
    <t xml:space="preserve">Décrivez la situation personnelle des propriétaires de l’entreprise (3 au max.) et de leur </t>
  </si>
  <si>
    <t xml:space="preserve">famille. Ces renseignements permettront à votre banque de mieux vous comprendre. Ils </t>
  </si>
  <si>
    <t xml:space="preserve">donnent également une idée des ressources que vous pouvez mettre à la disposition de </t>
  </si>
  <si>
    <t>votre entreprise.</t>
  </si>
  <si>
    <t xml:space="preserve">Si vous lancez une entreprise pour la première fois, cette section fournit des </t>
  </si>
  <si>
    <t>renseignements sur vos antécédents et votre capacité de gérer votre entreprise.</t>
  </si>
  <si>
    <t>Sources de</t>
  </si>
  <si>
    <t>revenu</t>
  </si>
  <si>
    <t xml:space="preserve">Indiquez toutes les sources et les montants en précisant s’il s’agit de revenus </t>
  </si>
  <si>
    <t>réguliers ou temporaires.</t>
  </si>
  <si>
    <t xml:space="preserve">Indiquez le solde en espèces (et du compte courant, c.-à-d. les liquidités) et </t>
  </si>
  <si>
    <t xml:space="preserve">dans les REER, la valeur de rachat des polices d’assurance-vie, la valeur des </t>
  </si>
  <si>
    <t xml:space="preserve">automobiles et des effets personnels (comme le mobilier) et la valeur </t>
  </si>
  <si>
    <t>comptable des investissements.</t>
  </si>
  <si>
    <t>Passif</t>
  </si>
  <si>
    <t>Indiquez le solde à payer pour tous les prêts.</t>
  </si>
  <si>
    <t>-</t>
  </si>
  <si>
    <t>Corporation</t>
  </si>
  <si>
    <t>Construction</t>
  </si>
  <si>
    <t>Start Date</t>
  </si>
  <si>
    <t>DEFAULT VALUES / DROPDOWNS / CHECKBOXES</t>
  </si>
  <si>
    <t>Cell or description</t>
  </si>
  <si>
    <t>Form of Company</t>
  </si>
  <si>
    <t>Industry Sector</t>
  </si>
  <si>
    <t>FinancingType</t>
  </si>
  <si>
    <t>Repayment</t>
  </si>
  <si>
    <t>Repayment2</t>
  </si>
  <si>
    <t xml:space="preserve">      Type    </t>
  </si>
  <si>
    <t>&lt;--Y/E Date</t>
  </si>
  <si>
    <t>New/Existing</t>
  </si>
  <si>
    <t>Error--&gt;</t>
  </si>
  <si>
    <t>Married Dropdown</t>
  </si>
  <si>
    <t>Il existe 4 types d’entreprises au Canada :</t>
  </si>
  <si>
    <t>Entreprise</t>
  </si>
  <si>
    <t>Fonds de roulement</t>
  </si>
  <si>
    <t>C’est la façon la plus simple de constituer une entreprise; elle suppose des frais de</t>
  </si>
  <si>
    <t>démarrage relativement bas et n’est pas assujettie à une lourde réglementation. Le</t>
  </si>
  <si>
    <t>Société</t>
  </si>
  <si>
    <t>Chaque associé partage les profits et les obligations; nécessite un contrat</t>
  </si>
  <si>
    <t>d’association ou une convention d’actionnaires.</t>
  </si>
  <si>
    <t>Entité juridique très réglementée et assujettie à une imposition plus lourde; entraîne</t>
  </si>
  <si>
    <t>aussi des frais de démarrage plus élevés. Les actionnaires assument toutefois une</t>
  </si>
  <si>
    <t>Achats qu'effectue une entreprise pour produire ses biens et fournir ses services.</t>
  </si>
  <si>
    <t>Coûts reliés aux services normalement fournis par des sociétés d’État, comme l’électricité, l’eau et le gaz.</t>
  </si>
  <si>
    <t>RATIO DETTE À TERME À VALEUR NETTE</t>
  </si>
  <si>
    <r>
      <t xml:space="preserve">FIN DE LA SECTION 7. </t>
    </r>
    <r>
      <rPr>
        <sz val="10"/>
        <color indexed="23"/>
        <rFont val="Arial"/>
        <family val="2"/>
      </rPr>
      <t>VEUILLEZ IMPRIMER CE DOCUMENT ET</t>
    </r>
  </si>
  <si>
    <t>LE JOINDRE À L'ANNEXE DE VOTRE PLAN D'AFFAIRES.</t>
  </si>
  <si>
    <t>responsabilité limitée à l’égard des dettes et obligations de l’entreprise.</t>
  </si>
  <si>
    <t>Société placée sous l’entière autorité de ses membres.</t>
  </si>
  <si>
    <t>TOTAL ($)</t>
  </si>
  <si>
    <t>Coût des matières ($)</t>
  </si>
  <si>
    <t>Coût des matières (%)</t>
  </si>
  <si>
    <t>COÛT DES VENTES ($)</t>
  </si>
  <si>
    <t>Frais des ventes ($)</t>
  </si>
  <si>
    <t>Frais administratifs ($)</t>
  </si>
  <si>
    <t>Frais des ventes (%)</t>
  </si>
  <si>
    <t>COÛT DES VENTES (%)</t>
  </si>
  <si>
    <t>PASSIF + CAPITAUX PROPRES</t>
  </si>
  <si>
    <t xml:space="preserve">Les codes CTI/SCIAN servent à identifier votre secteur d'activité. Vous pouvez obtenir </t>
  </si>
  <si>
    <t>plus d’information à ce sujet ici.</t>
  </si>
  <si>
    <t>À la rubrique « Activités de vente », entrez les produits ou services que vous vendez. (Vous pouvez entrer</t>
  </si>
  <si>
    <t>jusqu’à cinq catégories de produits ou services; bon nombre d’entreprises n’en utilisent toutefois qu’une ou</t>
  </si>
  <si>
    <t>deux. Il ne s’agit pas de dresser une liste de vos produits, mais de diviser de façon logique votre</t>
  </si>
  <si>
    <t>combinaison de produits. Une bonne idée est de les répartir selon la source de revenus, la gamme de</t>
  </si>
  <si>
    <t>produits, les méthodes de production, etc.</t>
  </si>
  <si>
    <t>2) produits à base de noix.</t>
  </si>
  <si>
    <t>À l’aide des stratégies et des activités énoncées dans votre plan de ventes et de commercialisation,</t>
  </si>
  <si>
    <t>votre entreprise, indiquez le chiffre d’affaires des trois derniers exercices, ce qui vous aidera à établir vos</t>
  </si>
  <si>
    <t>prévisions de ventes.</t>
  </si>
  <si>
    <t>Indiquez les hypothèses implicites et explicites que vous avez posées. Par exemple, si votre objectif prévoit</t>
  </si>
  <si>
    <t>une hausse de 20 % des ventes, vous devriez indiquer que celle-ci serait attribuable à une campagne de</t>
  </si>
  <si>
    <t>promotion prévue. Si vous supposez que vos concurrents ne lanceront pas de nouveaux produits,</t>
  </si>
  <si>
    <t>précisez-le. Ce processus permet de vérifier si votre chiffre d’affaires est réaliste.</t>
  </si>
  <si>
    <t>Forme d’entreprise dans laquelle au moins deux particuliers (ou sociétés) fournissent les capitaux nécessaires à son exploitation.  Les associés partagent les bénéfices ainsi que les pertes de l’entreprise.</t>
  </si>
  <si>
    <t>SOCIÉTÉ PAR ACTIONS</t>
  </si>
  <si>
    <t>Personne morale constituée en vertu des lois fédérale ou provinciales.  Elle est distincte des parties ou des personnes qui en sont propriétaires.  Les actionnaires ne sont pas responsables des dettes ou des obligations de la société par actions.</t>
  </si>
  <si>
    <t>STOCK</t>
  </si>
  <si>
    <t>Valeur (valeur au prix coûtant ou valeur marchande, selon la moins élevée des deux) de l’ensemble des articles en stock qu’une entreprise utilise pour fabriquer un produit ou qu’elle vend.</t>
  </si>
  <si>
    <t>STOCK FINAL</t>
  </si>
  <si>
    <t>Valeur attribuée à l’ensemble des stocks d’une entreprise ou au nombre d’unités qu’elle a en stock à la fin d’un exercice/une période comptable.</t>
  </si>
  <si>
    <t>STOCK INITIAL</t>
  </si>
  <si>
    <t>SURPLUS D’APPORT</t>
  </si>
  <si>
    <t>VALEUR COMPTABLE</t>
  </si>
  <si>
    <r>
      <t xml:space="preserve">Sous-ensemble d’un </t>
    </r>
    <r>
      <rPr>
        <i/>
        <sz val="10"/>
        <color indexed="23"/>
        <rFont val="Arial"/>
        <family val="2"/>
      </rPr>
      <t>marché</t>
    </r>
    <r>
      <rPr>
        <sz val="10"/>
        <color indexed="23"/>
        <rFont val="Arial"/>
        <family val="2"/>
      </rPr>
      <t xml:space="preserve"> (p. ex., hommes de 25 à 35 ans ayant un revenu annuel supérieur à 40 000 $, qui vivent dans la région de Toronto et s’intéressent à l’art).</t>
    </r>
  </si>
  <si>
    <t>SCIAN</t>
  </si>
  <si>
    <t>&lt;--Start Month</t>
  </si>
  <si>
    <t>&lt;--Y/E Month</t>
  </si>
  <si>
    <t>&lt;--Start Year</t>
  </si>
  <si>
    <t>&lt;--Y/E Year</t>
  </si>
  <si>
    <t xml:space="preserve">Start Year    </t>
  </si>
  <si>
    <t>Y/E</t>
  </si>
  <si>
    <t>&lt;--Start Date</t>
  </si>
  <si>
    <t>&lt;--Vlookup Value</t>
  </si>
  <si>
    <t>Startup--&gt;</t>
  </si>
  <si>
    <t>1Year--&gt;</t>
  </si>
  <si>
    <t>&lt;--RecalculateYet (for macro)</t>
  </si>
  <si>
    <t>&lt;--LastCellEdited (for macro)</t>
  </si>
  <si>
    <t>Maturity Date</t>
  </si>
  <si>
    <t>1Year+Int--&gt;</t>
  </si>
  <si>
    <t>2Year--&gt;</t>
  </si>
  <si>
    <t>2Year+int--&gt;</t>
  </si>
  <si>
    <t>3Year--&gt;</t>
  </si>
  <si>
    <t>3Year+Int--&gt;</t>
  </si>
  <si>
    <t>Final Choice--&gt;</t>
  </si>
  <si>
    <t>Titles--&gt;</t>
  </si>
  <si>
    <t>Choice</t>
  </si>
  <si>
    <t>Value Chosen</t>
  </si>
  <si>
    <t>Value Adjusted</t>
  </si>
  <si>
    <t>Fiscal Year</t>
  </si>
  <si>
    <t>Interim</t>
  </si>
  <si>
    <t>Prêt existant 1</t>
  </si>
  <si>
    <t xml:space="preserve">Créancier    </t>
  </si>
  <si>
    <t xml:space="preserve">Objet    </t>
  </si>
  <si>
    <t xml:space="preserve">Garantie    </t>
  </si>
  <si>
    <t xml:space="preserve">Solde    </t>
  </si>
  <si>
    <t xml:space="preserve">Date d'échéance    </t>
  </si>
  <si>
    <t>année</t>
  </si>
  <si>
    <t xml:space="preserve">Taux d'intérêt    </t>
  </si>
  <si>
    <t xml:space="preserve">Remboursement    </t>
  </si>
  <si>
    <t>Prêt existant 2</t>
  </si>
  <si>
    <t>Prêt existant 3</t>
  </si>
  <si>
    <t xml:space="preserve">   HYPOTHÈSES / COMMENTAIRES CONCERNANT LES BESOINS FINANCIERS</t>
  </si>
  <si>
    <t>Ancienneté des comptes clients</t>
  </si>
  <si>
    <t>Couverture des intérêts</t>
  </si>
  <si>
    <t>Rendement du capital investi (%)</t>
  </si>
  <si>
    <t>Rendement de l'actif (%)</t>
  </si>
  <si>
    <t>Rotation de l'actif (fois)</t>
  </si>
  <si>
    <t xml:space="preserve">   COMMENTAIRES CONCERNANT LES INDICATEURS DE RENDEMENT</t>
  </si>
  <si>
    <t xml:space="preserve">NOM DE FAMILLE </t>
  </si>
  <si>
    <t>PRÉNOMS</t>
  </si>
  <si>
    <t>ADRESSE</t>
  </si>
  <si>
    <t xml:space="preserve">DATE DE   </t>
  </si>
  <si>
    <t xml:space="preserve">NAISSANCE   </t>
  </si>
  <si>
    <t>EMPLOYEUR ACTUEL</t>
  </si>
  <si>
    <t>TÉLÉPHONE DE L'EMPLOYEUR</t>
  </si>
  <si>
    <t>EMPLOYEUR DEPUIS QUAND?</t>
  </si>
  <si>
    <t>SALAIRE</t>
  </si>
  <si>
    <t xml:space="preserve">ANCIEN EMPLOYEUR    </t>
  </si>
  <si>
    <t xml:space="preserve">TÉLÉPHONE    </t>
  </si>
  <si>
    <t xml:space="preserve">DEPUIS QUAND?    </t>
  </si>
  <si>
    <t xml:space="preserve">SALAIRE    </t>
  </si>
  <si>
    <t>FAMILLE</t>
  </si>
  <si>
    <t>ÉTAT CIVIL</t>
  </si>
  <si>
    <t>PERSONNES À CHARGE</t>
  </si>
  <si>
    <t>excluant votre conjoint(e)</t>
  </si>
  <si>
    <t xml:space="preserve">NOM DE VOTRE CONJOINT(E) </t>
  </si>
  <si>
    <t>PRÉNOM</t>
  </si>
  <si>
    <t>DATE DE NAISSANCE</t>
  </si>
  <si>
    <t>EMPLOI</t>
  </si>
  <si>
    <t xml:space="preserve">SON EMPLOYEUR    </t>
  </si>
  <si>
    <t>SITUATION FINANCIÈRE</t>
  </si>
  <si>
    <t>Sources de revenu</t>
  </si>
  <si>
    <t>Montant annuel</t>
  </si>
  <si>
    <t>Commentaires</t>
  </si>
  <si>
    <t>RÉER</t>
  </si>
  <si>
    <t>Immobilier (valeur actuelle)</t>
  </si>
  <si>
    <t>Véhicules</t>
  </si>
  <si>
    <t>Placements (valeur en $)</t>
  </si>
  <si>
    <t>Ménage</t>
  </si>
  <si>
    <t>Emprunts bancaires (solde)</t>
  </si>
  <si>
    <t>Cartes de crédit</t>
  </si>
  <si>
    <t>Prêt hypothécaire</t>
  </si>
  <si>
    <t>Autre passif</t>
  </si>
  <si>
    <t>VALEUR NETTE</t>
  </si>
  <si>
    <t>Société par actions</t>
  </si>
  <si>
    <t>Société de personnes</t>
  </si>
  <si>
    <t>Entreprise individuelle</t>
  </si>
  <si>
    <t>Coopérative</t>
  </si>
  <si>
    <t>Agriculture, foresterie, pêche et chasse</t>
  </si>
  <si>
    <t>Mines / extraction de pétrole et de gaz</t>
  </si>
  <si>
    <t>Fabrication</t>
  </si>
  <si>
    <t>Commerce de gros</t>
  </si>
  <si>
    <t>Commerce de détail</t>
  </si>
  <si>
    <t>Transport et entreposage</t>
  </si>
  <si>
    <t>Industrie de l'information / culturelle</t>
  </si>
  <si>
    <t>Services immobiliers</t>
  </si>
  <si>
    <t>Gestion de sociétés et d'entreprises</t>
  </si>
  <si>
    <t>Services professionnels / scientifiques / techniques</t>
  </si>
  <si>
    <t>Gestion des déchets</t>
  </si>
  <si>
    <t>Services d'enseignement</t>
  </si>
  <si>
    <t>Soins de santé</t>
  </si>
  <si>
    <t>Arts, spectacles et loisirs</t>
  </si>
  <si>
    <t>Hébergement / restauration</t>
  </si>
  <si>
    <t>Finance et assurances</t>
  </si>
  <si>
    <t>Services administratifs / de soutien</t>
  </si>
  <si>
    <t>Administrations publiques</t>
  </si>
  <si>
    <t>Services - autres (sauf administrations publiques)</t>
  </si>
  <si>
    <t>janvier</t>
  </si>
  <si>
    <t>mois</t>
  </si>
  <si>
    <t>février</t>
  </si>
  <si>
    <t>avril</t>
  </si>
  <si>
    <t>juillet</t>
  </si>
  <si>
    <t>septembre</t>
  </si>
  <si>
    <t>octobre</t>
  </si>
  <si>
    <t>novembre</t>
  </si>
  <si>
    <t>décembre</t>
  </si>
  <si>
    <t>s.o.</t>
  </si>
  <si>
    <t>Marié(e)</t>
  </si>
  <si>
    <t>Célibataire</t>
  </si>
  <si>
    <t>Union libre</t>
  </si>
  <si>
    <t>Veuf / veuve</t>
  </si>
  <si>
    <t>Divorcé(e)</t>
  </si>
  <si>
    <t>Séparé(e)</t>
  </si>
  <si>
    <t>Prêt d'exploitation</t>
  </si>
  <si>
    <t>Prêt subordonné</t>
  </si>
  <si>
    <t>Bail</t>
  </si>
  <si>
    <t>Hypothèque</t>
  </si>
  <si>
    <t>Lettre de crédit</t>
  </si>
  <si>
    <t>Marge de crédit</t>
  </si>
  <si>
    <t>Crédit renouvable</t>
  </si>
  <si>
    <t>Hebdomadaire</t>
  </si>
  <si>
    <t>Mensuel</t>
  </si>
  <si>
    <t>Trimestriel</t>
  </si>
  <si>
    <t>Semi-annuel</t>
  </si>
  <si>
    <t>Capital + intérêt</t>
  </si>
  <si>
    <t>Amalgamé</t>
  </si>
  <si>
    <t>Intérêt seulement</t>
  </si>
  <si>
    <t>PROJETÉ</t>
  </si>
  <si>
    <t>HISTORIQUE</t>
  </si>
  <si>
    <t>ACTIVITÉS DE VENTE</t>
  </si>
  <si>
    <t xml:space="preserve"> </t>
  </si>
  <si>
    <t>Tout bien appartenant à un particulier ou à une entreprise, qui a une valeur commerciale ou d'échange.  L'actif peut être corporel ou incorporel et comprendre les comptes clients ou les effets à recevoir, les espèces, les stocks, le matériel, les biens immobiliers, l'achalandage, etc.</t>
  </si>
  <si>
    <t>ACTIF À COURT TERME</t>
  </si>
  <si>
    <t>AMÉLIORATIONS LOCATIVES</t>
  </si>
  <si>
    <t>Rénovations et autres améliorations apportées par le locataire à un bien loué.</t>
  </si>
  <si>
    <t>AMORTISSEMENT</t>
  </si>
  <si>
    <t>ANALYSE AU MOYEN DE RATIOS</t>
  </si>
  <si>
    <t>Startup-as-First-Year</t>
  </si>
  <si>
    <t>&lt;-Months Between Today &amp; Y/E</t>
  </si>
  <si>
    <t>Analyse qui compare les différents ratios financiers d'une entreprise au fil des ans afin de déterminer l'évolution de son rendement dans le temps; les ratios financiers sont également comparés à ceux d'autres entreprises analogues ou à ceux du secteur d'activité en vue d'évaluer le rendement de l'entreprise par rapport à ses concurrents.</t>
  </si>
  <si>
    <t>ANCIENNETÉ DES COMPTES CLIENTS</t>
  </si>
  <si>
    <t>établissez les prévisions de ventes, en dollars, pour les trois prochaines années. Si vous exploitez déjà</t>
  </si>
  <si>
    <t>d’exploitation), établissez des prévisions sur l’évolution de votre entreprise au cours des trois prochaines</t>
  </si>
  <si>
    <t>dans les prévisions des trois prochaines années, etc.;</t>
  </si>
  <si>
    <t>chaque mois pour les trois prochaines années d’activité.</t>
  </si>
  <si>
    <t xml:space="preserve">que vous avez l’intention d’acquérir au cours des trois prochaines </t>
  </si>
  <si>
    <t>ou négatifs) sont survenus et quels effets ils ont eus sur vos résultats.</t>
  </si>
  <si>
    <t>Présentez vos données historiques (et vos prévisions de vente) par produit (ou gamme de produits) ou</t>
  </si>
  <si>
    <t>par région (marché ou segment). Il est souvent plus facile d’établir des prévisions de vente en fonction</t>
  </si>
  <si>
    <t>d’une petite unité (comme un produit ou une région) qu’en fonction d’une unité plus grande (comme le</t>
  </si>
  <si>
    <t>total des ventes).</t>
  </si>
  <si>
    <t>Si votre entreprise est à l’étape du démarrage, vous devez fournir les hypothèses sur lesquelles</t>
  </si>
  <si>
    <t>s’appuient vos prévisions de ventes.</t>
  </si>
  <si>
    <t>Dans le cas d’une nouvelle entreprise, il peut être plus facile de commencer par la base : établissez</t>
  </si>
  <si>
    <t>les prévisions de ventes pour chaque produit dans chaque région et additionnez les chiffres. Vous</t>
  </si>
  <si>
    <t>pouvez ensuite vérifier vos chiffres en vous basant sur la taille du marché établie plus tôt.</t>
  </si>
  <si>
    <t>BAIL</t>
  </si>
  <si>
    <t>Contrat légal par lequel le propriétaire (locateur) cède, pour une durée déterminée, le droit d’usage d’un bien à une autre personne (locataire) contre une somme d’argent (loyer).</t>
  </si>
  <si>
    <t>BÉNÉFICE</t>
  </si>
  <si>
    <t>BÉNÉFICE BRUT</t>
  </si>
  <si>
    <t>Ventes nettes moins le coût des produits vendus.  Le bénéfice brut représente le profit réalisé par l’entreprise avant la déduction des frais de vente et d’administration et des charges financières.  Il aide à évaluer le rendement des ventes, les politiques d’achat, la marge bénéficiaire brute et la gestion des stocks.</t>
  </si>
  <si>
    <t>BÉNÉFICE D’EXPLOITATION</t>
  </si>
  <si>
    <t>BÉNÉFICE NET</t>
  </si>
  <si>
    <t>COMPTES FOURNISSEURS</t>
  </si>
  <si>
    <t>Bénéfices ni dépensés ni distribués entre les propriétaires de l’entreprise, qui ont été réinvestis dans celle-ci.</t>
  </si>
  <si>
    <t>BUDGET</t>
  </si>
  <si>
    <t>BUDGET DE CAISSE</t>
  </si>
  <si>
    <t>HONORAIRES PROFESSIONNELS</t>
  </si>
  <si>
    <t>TÉLÉCOMMUNICATIONS</t>
  </si>
  <si>
    <t>ASSURANCES ET TAXES</t>
  </si>
  <si>
    <t>Definition</t>
  </si>
  <si>
    <t>INTÉRÊT SUR LA DETTE À LONG TERME</t>
  </si>
  <si>
    <t>POSTES HORS EXPLOITATION</t>
  </si>
  <si>
    <t>IMPÔTS À COURT TERME</t>
  </si>
  <si>
    <t>IMPÔTS REPORTÉS</t>
  </si>
  <si>
    <t>DIVIDENDES</t>
  </si>
  <si>
    <t>MOBILIER ET AGENCEMENTS</t>
  </si>
  <si>
    <t>Excédent / (déficit)</t>
  </si>
  <si>
    <t>ENCAISSE (AU DÉBUT)</t>
  </si>
  <si>
    <t>CRÉANCIER</t>
  </si>
  <si>
    <t>GARANTIES</t>
  </si>
  <si>
    <t>CAPITAUX PROPRES</t>
  </si>
  <si>
    <t>CHARGES À PAYER</t>
  </si>
  <si>
    <t>COMPTES CLIENTS</t>
  </si>
  <si>
    <t>CONSTITUTION EN SOCIÉTÉ PAR ACTIONS</t>
  </si>
  <si>
    <t>Processus juridique qui consiste à former une société par actions en vertu des lois fédérales ou provinciales en déposant les documents exigés auprès des autorités compétentes.</t>
  </si>
  <si>
    <t>COÛT DE LA MAIN-D’ŒUVRE</t>
  </si>
  <si>
    <t>Coût direct total que représente pour l’entreprise la rémunération de ses salariés au cours d’un exercice.  Il comprend les salaires versés et les avantages sociaux, à moins qu’ils ne fassent l’objet d’une écriture distincte.</t>
  </si>
  <si>
    <t>Abrégé « CPV ». Aussi appelé coût des ventes.  Coûts directs engagés par une entreprise pour fabriquer les produits ou fournir les services qu’elle vend.  Il comprend le total des coûts de la main-d’œuvre directe et des frais généraux de production, augmenté du stock initial et des achats et diminué du stock final.</t>
  </si>
  <si>
    <t>COÛTS FIXES</t>
  </si>
  <si>
    <t>Frais qui ne varient pas en fonction des changements du volume des ventes ou de la production (p. ex., loyer, amortissement, paiement d’intérêts).</t>
  </si>
  <si>
    <t>COÛTS VARIABLES</t>
  </si>
  <si>
    <t>Frais qui varient directement en fonction des changements du volume des ventes ou de la production, par exemple le coût des matières premières et les commissions de vente.</t>
  </si>
  <si>
    <t>CPV</t>
  </si>
  <si>
    <t>Forme abrégée de « coût des produits vendus », aussi appelé coût des ventes.</t>
  </si>
  <si>
    <t>CRÉNEAU</t>
  </si>
  <si>
    <t>DÉCAISSEMENT</t>
  </si>
  <si>
    <t>Somme d’argent déboursée par une entreprise pour s’acquitter de ses obligations.</t>
  </si>
  <si>
    <t>ENTREPRISE INDIVIDUELLE</t>
  </si>
  <si>
    <t>Forme d’entreprise appartenant à une seule personne qui en assure elle-même la direction.  Le propriétaire est responsable des dettes et des obligations de son entreprise.</t>
  </si>
  <si>
    <t>ÉTAT DE L’ÉVOLUTION DE LA SITUATION FINANCIÈRE</t>
  </si>
  <si>
    <t>État financier indiquant les flux de trésorerie de l’entreprise au cours d’un exercice.</t>
  </si>
  <si>
    <t>ÉTATS FINANCIERS</t>
  </si>
  <si>
    <t>FONDS DE ROULEMENT</t>
  </si>
  <si>
    <t>Excédent de l’actif à court terme sur le passif à court terme.  Le fonds de roulement représente les disponibilités que doit constituer une entreprise, par opposition aux capitaux qu’elle a investis dans ses immobilisations corporelles.  Un fonds de roulement élevé indique que l’entreprise peut convertir une partie de son actif en argent ou obtenir des fonds pour s’acquitter de ses obligations à court terme et représente une marge de sécurité pour les créanciers.</t>
  </si>
  <si>
    <t>FRAIS ADMINISTRATIFS</t>
  </si>
  <si>
    <t>Frais d’exploitation engagés dans le cours normal des activités d’une entreprise, comme les frais de téléphone, les salaires (gestion et employés de bureau), les honoraires professionnels, les taxes foncières, etc.</t>
  </si>
  <si>
    <t>FRAIS DE VENTE</t>
  </si>
  <si>
    <t>Frais d’exploitation directement reliés à la vente d’un produit ou d’un service (salaires, commissions, publicité, etc.).</t>
  </si>
  <si>
    <t>FRAIS GÉNÉRAUX</t>
  </si>
  <si>
    <t>Charges qu’il n’est pas possible d’affecter directement à la fabrication d’un produit, comme le salaire du directeur de l’usine et les taxes foncières.</t>
  </si>
  <si>
    <t>FRAIS PAYÉS D'AVANCE</t>
  </si>
  <si>
    <t>Sommes que l’entreprise doit à ses créanciers et qu’elle devra payer à plus ou moins brève échéance.  Obligation de verser de l’argent ou de fournir des services à une date ultérieure (p. ex., comptes fournisseurs et prêts).</t>
  </si>
  <si>
    <t>IMMOBILISATIONS CORPORELLES</t>
  </si>
  <si>
    <t>IMMOBILISATIONS INCORPORELLES</t>
  </si>
  <si>
    <t>Biens qui ne peuvent être ni touchés, ni pesés, ni mesurés.  Les immobilisations incorporelles ne peuvent pas servir à régler des dettes.  Elles comprennent l’achalandage (probabilité qu’un client fidèle le demeure), les brevets, les marques de commerce et les frais de constitution en société par actions.  Il s’agit d’un élément d’actif parce que l’entreprise peut en tirer un revenu et les vendre.</t>
  </si>
  <si>
    <t>MARCHÉ</t>
  </si>
  <si>
    <t>Groupe de consommateurs qui partagent certaines caractéristiques (p. ex., hommes de 25 à 35 ans ayant un revenu annuel supérieur à 40 000 $, qui vivent dans la région de Toronto).</t>
  </si>
  <si>
    <t>MARGE BÉNÉFICIAIRE NETTE</t>
  </si>
  <si>
    <t>Bénéfice net divisé par le total des ventes, exprimé en pourcentage.</t>
  </si>
  <si>
    <t>MARGE DE CRÉDIT</t>
  </si>
  <si>
    <t>Entente entre le prêteur et l’emprunteur en vertu de laquelle ce dernier peut retirer des fonds tant qu’il ne dépasse pas la limite prévue.</t>
  </si>
  <si>
    <t>MATÉRIEL</t>
  </si>
  <si>
    <t>Ensemble des équipements et machines qu’utilise l’entreprise pour réaliser des produits d’exploitation.  Le matériel a une durée utile limitée et est donc amortissable.</t>
  </si>
  <si>
    <t>PASSIF À COURT TERME</t>
  </si>
  <si>
    <t>PASSIF À LONG TERME</t>
  </si>
  <si>
    <t>Prêts à terme impayés, moins la tranche échéant à moins d’un an (voir la définition de « passif à court terme »), que l’entreprise n’est pas tenue de rembourser au cours des 12 prochains mois.</t>
  </si>
  <si>
    <t>PLAN DE FINANCEMENT D’UNE ENTREPRISE</t>
  </si>
  <si>
    <t>Aperçu des objectifs de l’entreprise, de l’objet de ses emprunts et des avantages qu’ils lui procurent.  Le plan peut comporter un historique, un survol du marché et d’autres renseignements.</t>
  </si>
  <si>
    <t>PRÊT À TERME</t>
  </si>
  <si>
    <t>Prêt comportant une durée de remboursement fixe de plus d’un an ainsi qu’un calendrier mensuel ou trimestriel de remboursement du capital.</t>
  </si>
  <si>
    <t>PRÉVISION DES RÉSULTATS D’EXPLOITATION</t>
  </si>
  <si>
    <t>PRÉVISIONS</t>
  </si>
  <si>
    <t>Estimation ou projection des ventes, dépenses, bénéfices futurs, etc.</t>
  </si>
  <si>
    <t>PRODUITS D’EXPLOITATION</t>
  </si>
  <si>
    <t>Produit brut que tire l’entreprise de la vente de marchandises ou de services au cours d’un exercice.  Il comprend également les gains provenant de la vente ou de l’échange d’actifs, les intérêts et les dividendes réalisés sur les investissements et autres augmentations de l’avoir des propriétaires.</t>
  </si>
  <si>
    <t>Ratio financier que l’on obtient en divisant le total du passif par l’avoir des actionnaires.  Ce ratio mesure la solvabilité de l’entreprise; s’il est élevé, l’entreprise aura plus de difficulté à s’acquitter de ses obligations advenant une baisse des ventes.</t>
  </si>
  <si>
    <t>RATIO DE COUVERTURE DES INTÉRÊTS</t>
  </si>
  <si>
    <t>Ratio financier qui s’obtient en divisant le bénéfice avant intérêts et impôts par les frais d’intérêts.  Il indique le nombre de fois que le bénéfice de l’entreprise couvre les frais d’intérêts et représente une marge de sécurité pour l’entreprise.</t>
  </si>
  <si>
    <t>RATIO D’ENDETTEMENT À COURT TERME</t>
  </si>
  <si>
    <t>Ratio financier que l’on obtient en divisant l’actif à court terme par le passif à court terme et qui mesure la capacité de l’entreprise de s’acquitter dans les délais de ses obligations à court terme et de financer son exploitation courante.</t>
  </si>
  <si>
    <t>RENDEMENT DE L’ACTIF</t>
  </si>
  <si>
    <t>campagne de publicité ou de promotion, par exemple. Les frais de bureau et d’administration ne</t>
  </si>
  <si>
    <t>varient pas directement en fonction du niveau des ventes.</t>
  </si>
  <si>
    <t>Ratio financier que l’on obtient en additionnant le bénéfice net et les frais d’intérêts (après impôts), puis en divisant le résultat par le total de l’actif.  Il indique dans quelle mesure une entreprise a utilisé efficacement ses ressources en vue de réaliser un bénéfice.</t>
  </si>
  <si>
    <t>RENDEMENT DU CAPITAL INVESTI</t>
  </si>
  <si>
    <t>Ratio financier qui s’obtient en divisant le bénéfice net après impôts par l’avoir moyen des actionnaires.  On calcule ce dernier en additionnant les soldes d’ouverture et de fermeture et en divisant le total par 2.  Ce ratio mesure la rentabilité de l’entreprise du point de vue des actionnaires.</t>
  </si>
  <si>
    <t>RETRAIT</t>
  </si>
  <si>
    <t>Action, pour le propriétaire exploitant ou les associés, de retirer des biens (habituellement de l’argent) d’une entreprise.</t>
  </si>
  <si>
    <t>ROTATION DE L’ACTIF</t>
  </si>
  <si>
    <t>Ratio financier que l’on obtient en divisant les ventes par le total de l’actif.  Ce ratio indique si l’entreprise utilise efficacement ses actifs pour réaliser un revenu; il mesure plus précisément le niveau des investissements en capital par rapport au volume des ventes.  Plus la rotation est élevée, plus l’entreprise utilise ses actifs de manière efficace.</t>
  </si>
  <si>
    <t>ROTATION DES STOCKS</t>
  </si>
  <si>
    <t>TÉLÉPHONE (BUREAU)</t>
  </si>
  <si>
    <t>$G$446</t>
  </si>
  <si>
    <t xml:space="preserve">ANNÉE DE FONDATION </t>
  </si>
  <si>
    <t xml:space="preserve">À L'EXPORTATION   </t>
  </si>
  <si>
    <t>Calculate Years</t>
  </si>
  <si>
    <t>Calculate Differences</t>
  </si>
  <si>
    <t>&lt;-Months between StartDate &amp; Y/E</t>
  </si>
  <si>
    <t>&lt;-Years between StartDate &amp; Y/E</t>
  </si>
  <si>
    <t>&lt;-Months between Today &amp; Startup Date</t>
  </si>
  <si>
    <t>Calculate Vlookup Value</t>
  </si>
  <si>
    <t>&lt;--If startup: Add Historical Column?</t>
  </si>
  <si>
    <t>&lt;-Is Existing? (1=Yes)</t>
  </si>
  <si>
    <t>&lt;-Existing: No. of Historical Columns</t>
  </si>
  <si>
    <t>&lt;-Existing; Add Interim?</t>
  </si>
  <si>
    <r>
      <t>6</t>
    </r>
    <r>
      <rPr>
        <b/>
        <sz val="10"/>
        <rFont val="Arial"/>
        <family val="2"/>
      </rPr>
      <t xml:space="preserve"> VLookupTable</t>
    </r>
  </si>
  <si>
    <t>Starup + historical</t>
  </si>
  <si>
    <t>To reset sheet: copy these formulas to C31</t>
  </si>
  <si>
    <t>Ratio financier que l’on obtient en divisant le coût des produits vendus par le stock moyen.  On calcule le stock moyen en additionnant le stock initial et le stock final et en divisant le total par 2.  Le coefficient de rotation des stocks établit le nombre de fois que le stock se renouvelle au cours d’un exercice.  S’il est faible, cela signifie que les produits ne se vendent pas bien.</t>
  </si>
  <si>
    <t>SEGMENT DE MARCHÉ</t>
  </si>
  <si>
    <t>SEUIL DE RENTABILITÉ</t>
  </si>
  <si>
    <t>Point où les produits d’exploitation (chiffre des ventes en dollars) d’une nouvelle entreprise équivalent aux frais fixes et aux frais variables.</t>
  </si>
  <si>
    <t>SOCIÉTÉ DE PERSONNES</t>
  </si>
  <si>
    <t xml:space="preserve">        Interim</t>
  </si>
  <si>
    <t>ACHATS (DES MATIÈRES)</t>
  </si>
  <si>
    <t>FRET ET AUTRES DROITS</t>
  </si>
  <si>
    <t>MAIN D'OEUVRE DIRECTE</t>
  </si>
  <si>
    <t>SERVICES PUBLICS</t>
  </si>
  <si>
    <t>COÛTS INDIRECTS</t>
  </si>
  <si>
    <t>Bien ou matériel appartenant à l’entreprise, utilisé dans le cadre de son exploitation et non destiné à la revente, dont la durée utile devrait s’échelonner sur plusieurs exercices.  Les immobilisations corporelles comprennent les terrains, les bâtiments, les véhicules, le mobilier et le matériel.</t>
  </si>
  <si>
    <t>SALAIRES</t>
  </si>
  <si>
    <t>EXPÉDITION ET LIVRAISON</t>
  </si>
  <si>
    <t>TÉLÉPHONE</t>
  </si>
  <si>
    <t xml:space="preserve">TÉLÉCOPIE  </t>
  </si>
  <si>
    <t>TYPE DE SOCIÉTÉ</t>
  </si>
  <si>
    <t xml:space="preserve">RAISON SOCIALE </t>
  </si>
  <si>
    <t xml:space="preserve">NOM COMMERCIAL </t>
  </si>
  <si>
    <t xml:space="preserve">ADRESSE </t>
  </si>
  <si>
    <t xml:space="preserve">% DE VOS VENTES   </t>
  </si>
  <si>
    <t xml:space="preserve">CODE SCIAN  </t>
  </si>
  <si>
    <t xml:space="preserve">    HYPOTHÈSES / COMMENTAIRES CONCERNANT LES VENTES</t>
  </si>
  <si>
    <t>Stock initial</t>
  </si>
  <si>
    <t>Achat des matières</t>
  </si>
  <si>
    <t>Autre</t>
  </si>
  <si>
    <t>Stock final (-)</t>
  </si>
  <si>
    <t>Main-d'œuvre directe</t>
  </si>
  <si>
    <t>Services publics</t>
  </si>
  <si>
    <t>Amortissement</t>
  </si>
  <si>
    <t>Coûts indirects</t>
  </si>
  <si>
    <t>COÛT DES PRODUITS VENDUS</t>
  </si>
  <si>
    <t>Salaires (ventes)</t>
  </si>
  <si>
    <t>Déplacements</t>
  </si>
  <si>
    <t>Publicité</t>
  </si>
  <si>
    <t>Expédition et livraison</t>
  </si>
  <si>
    <t>Salaires (employés)</t>
  </si>
  <si>
    <t>Honoraires professionnels</t>
  </si>
  <si>
    <t>Télécommunications</t>
  </si>
  <si>
    <t>Frais de bureau</t>
  </si>
  <si>
    <t>Assurances et taxes</t>
  </si>
  <si>
    <t>Frais bancaires</t>
  </si>
  <si>
    <t>Intérêt sur la dette à long terme</t>
  </si>
  <si>
    <t>Frais administratifs</t>
  </si>
  <si>
    <t>Bénéfice brut</t>
  </si>
  <si>
    <t>Bénéfice net</t>
  </si>
  <si>
    <t>Encaisse</t>
  </si>
  <si>
    <t>Frais payés d'avance</t>
  </si>
  <si>
    <t>ACTIF</t>
  </si>
  <si>
    <t>PASSIF</t>
  </si>
  <si>
    <t>Prêt bancaire</t>
  </si>
  <si>
    <t>Comptes fournisseurs</t>
  </si>
  <si>
    <t>Tranche de la dette à L.T.</t>
  </si>
  <si>
    <t>Impôts à payer</t>
  </si>
  <si>
    <t>Terrain</t>
  </si>
  <si>
    <t>Bâtiment</t>
  </si>
  <si>
    <t>Mobilier et agencements</t>
  </si>
  <si>
    <t>Machinerie et outillage</t>
  </si>
  <si>
    <t>Immobilisations nettes</t>
  </si>
  <si>
    <t>Dette à long terme</t>
  </si>
  <si>
    <t>Avances des actionnaires</t>
  </si>
  <si>
    <t>Recherche et développement</t>
  </si>
  <si>
    <t>Autres actifs</t>
  </si>
  <si>
    <t>ACTIF TOTAL</t>
  </si>
  <si>
    <t>Actions ordinaires</t>
  </si>
  <si>
    <t>PASSIF TOTAL</t>
  </si>
  <si>
    <t>Charges à payer</t>
  </si>
  <si>
    <t>Surplus d'apport</t>
  </si>
  <si>
    <t>mars</t>
  </si>
  <si>
    <t>mai</t>
  </si>
  <si>
    <t>juin</t>
  </si>
  <si>
    <t>août</t>
  </si>
  <si>
    <t>Recouvrement - ventes</t>
  </si>
  <si>
    <t>Prêts et investissements</t>
  </si>
  <si>
    <t>Vente d'actifs</t>
  </si>
  <si>
    <t>Paiement des achats</t>
  </si>
  <si>
    <t>Réparations et entretien</t>
  </si>
  <si>
    <t>Services publics et taxes</t>
  </si>
  <si>
    <t>Frais de vente</t>
  </si>
  <si>
    <t>Intérêt</t>
  </si>
  <si>
    <t>Paiement de la dette</t>
  </si>
  <si>
    <t>TOTAL CAPITAUX PROPRES</t>
  </si>
  <si>
    <t>Encaisse au début</t>
  </si>
  <si>
    <t>ENCAISSE / PRÊT REQUIS</t>
  </si>
  <si>
    <t>BUDGET DE CAISSE (SUITE)</t>
  </si>
  <si>
    <t xml:space="preserve">   HYPOTHÈSES / COMMENTAIRES CONCERNANT LE BUDGET DE CAISSE</t>
  </si>
  <si>
    <t>Fret et autres droits</t>
  </si>
  <si>
    <t>Vous auriez intérêt à demander conseil à votre comptable durant l’élaboration de votre plan d’affaires.</t>
  </si>
  <si>
    <t>Prenez soin toutefois de le revoir en détail ensemble étant donné que c’est vous, non votre comptable, qui</t>
  </si>
  <si>
    <t>devrez le présenter et l’expliquer au banquier ou aux investisseurs.</t>
  </si>
  <si>
    <t>Assurez-vous que chacune des décisions que vous avez prises dans les sections précédentes est reflétée</t>
  </si>
  <si>
    <t>dans votre plan financier. Les propriétaires d’entreprise oublient trop souvent que la campagne de publicité</t>
  </si>
  <si>
    <t>et de promotion mirobolante qu’ils envisagent ou les avantages qu’ils offrent à leurs employés pour les</t>
  </si>
  <si>
    <t>conserver ont un prix!</t>
  </si>
  <si>
    <t>Données historiques</t>
  </si>
  <si>
    <t>Servez-vous de vos états financiers vérifiés pour remplir cette section. Les totaux généraux et partiels sont</t>
  </si>
  <si>
    <t>calculés automatiquement.</t>
  </si>
  <si>
    <t>Hypothèses</t>
  </si>
  <si>
    <t>Utilisez cette section pour décrire et expliquer (indiquez le taux de croissance, les ratios,</t>
  </si>
  <si>
    <t>etc.) l’évolution financière de votre entreprise. Expliquez pourquoi les événements (positifs</t>
  </si>
  <si>
    <t>$B$64</t>
  </si>
  <si>
    <t>Énoncez, à partir des données historiques, les hypothèses sur lesquelles vous fondez vos</t>
  </si>
  <si>
    <t>projets futurs, c’est-à-dire l’avenir de votre entreprise.</t>
  </si>
  <si>
    <t>Prévisions</t>
  </si>
  <si>
    <t>À partir de vos plans (plan de ventes et de commercialisation, plan de ressources humaines et plan</t>
  </si>
  <si>
    <t>années. C’est dans cette section que vous pourrez voir les résultats de votre plan et des mesures</t>
  </si>
  <si>
    <t>engagées.</t>
  </si>
  <si>
    <t>Les hypothèses sur lesquelles se fondent vos prévisions sont cruciales car, à cette étape, vous devrez</t>
  </si>
  <si>
    <t>peut-être élaborer de nombreuses versions de votre plan selon les différents scénarios de ventes et de</t>
  </si>
  <si>
    <t>coûts. Les totaux généraux et partiels sont calculés automatiquement.</t>
  </si>
  <si>
    <t>Vos prévisions seront fondées sur deux éléments clés : vos objectifs de vente et le coût</t>
  </si>
  <si>
    <t>des activités prévues.</t>
  </si>
  <si>
    <t>Certains coûts (l’achat de matériel, par exemple) et les estimations des ventes (comme les</t>
  </si>
  <si>
    <t>commandes d’un bon client qui sont connues d’avance) sont faciles à calculer. Utilisez des</t>
  </si>
  <si>
    <t>chiffres réels dans la mesure du possible.</t>
  </si>
  <si>
    <t>Il vous faudra souvent poser des hypothèses ou faire des suppositions basées sur :</t>
  </si>
  <si>
    <t>le taux de croissance annuel moyen au cours des cinq dernières années sera utilisé</t>
  </si>
  <si>
    <t>cause de la nouvelle situation du marché ou du lancement prévu d’un nouveau produit,</t>
  </si>
  <si>
    <t>etc.;</t>
  </si>
  <si>
    <t>représente 3 % des ventes; les avantages sociaux et les programmes représentent</t>
  </si>
  <si>
    <t>entre 30 et 40 % des salaires versés);</t>
  </si>
  <si>
    <t>augmenteront de y % (ou x % + z %, parce que nous prévoyons accroître notre part du</t>
  </si>
  <si>
    <t>marché); notre part devrait atteindre x % d’un marché de X $.</t>
  </si>
  <si>
    <r>
      <t>les données historiques :</t>
    </r>
    <r>
      <rPr>
        <sz val="10"/>
        <rFont val="Arial"/>
        <family val="2"/>
      </rPr>
      <t xml:space="preserve"> la tendance observée au chapitre des revenus se poursuivra;</t>
    </r>
  </si>
  <si>
    <r>
      <t xml:space="preserve">les données historiques rajustées : </t>
    </r>
    <r>
      <rPr>
        <sz val="10"/>
        <rFont val="Arial"/>
        <family val="2"/>
      </rPr>
      <t>taux de croissance de l’année précédente + x % à</t>
    </r>
  </si>
  <si>
    <r>
      <t xml:space="preserve">les ratios : </t>
    </r>
    <r>
      <rPr>
        <sz val="10"/>
        <rFont val="Arial"/>
        <family val="2"/>
      </rPr>
      <t>ratios propres au secteur, au marché ou à l’entreprise (p. ex., la publicité</t>
    </r>
  </si>
  <si>
    <r>
      <t xml:space="preserve">la comparaison : </t>
    </r>
    <r>
      <rPr>
        <sz val="10"/>
        <rFont val="Arial"/>
        <family val="2"/>
      </rPr>
      <t>notre entreprise a l’intention de suivre l’évolution de la société Y;</t>
    </r>
  </si>
  <si>
    <r>
      <t>les données sur le marché :</t>
    </r>
    <r>
      <rPr>
        <sz val="10"/>
        <rFont val="Arial"/>
        <family val="2"/>
      </rPr>
      <t xml:space="preserve"> le marché affichera une croissance de x %; nos revenus</t>
    </r>
  </si>
  <si>
    <r>
      <t xml:space="preserve">Par exemple, au lieu d’indiquer </t>
    </r>
    <r>
      <rPr>
        <i/>
        <sz val="10"/>
        <color indexed="56"/>
        <rFont val="Arial"/>
        <family val="2"/>
      </rPr>
      <t>1) confiture de fraises, 2) confiture d’abricots, 3) confiture de bleuets,</t>
    </r>
  </si>
  <si>
    <r>
      <t>4</t>
    </r>
    <r>
      <rPr>
        <i/>
        <sz val="10"/>
        <color indexed="56"/>
        <rFont val="Arial"/>
        <family val="2"/>
      </rPr>
      <t>) beurre d’arachide, 5) beurre d’amande</t>
    </r>
    <r>
      <rPr>
        <sz val="10"/>
        <rFont val="Arial"/>
        <family val="2"/>
      </rPr>
      <t xml:space="preserve"> et</t>
    </r>
    <r>
      <rPr>
        <sz val="10"/>
        <color indexed="56"/>
        <rFont val="Arial"/>
        <family val="2"/>
      </rPr>
      <t xml:space="preserve"> 6</t>
    </r>
    <r>
      <rPr>
        <i/>
        <sz val="10"/>
        <color indexed="56"/>
        <rFont val="Arial"/>
        <family val="2"/>
      </rPr>
      <t>) tartinade à la noisette</t>
    </r>
    <r>
      <rPr>
        <sz val="10"/>
        <rFont val="Arial"/>
        <family val="2"/>
      </rPr>
      <t xml:space="preserve">, essayez plutôt </t>
    </r>
    <r>
      <rPr>
        <i/>
        <sz val="10"/>
        <color indexed="56"/>
        <rFont val="Arial"/>
        <family val="2"/>
      </rPr>
      <t>1) confitures</t>
    </r>
    <r>
      <rPr>
        <i/>
        <sz val="10"/>
        <rFont val="Arial"/>
        <family val="2"/>
      </rPr>
      <t xml:space="preserve"> </t>
    </r>
    <r>
      <rPr>
        <sz val="10"/>
        <rFont val="Arial"/>
        <family val="2"/>
      </rPr>
      <t xml:space="preserve">et </t>
    </r>
  </si>
  <si>
    <t>N’oubliez pas que vos hypothèses doivent être pertinentes; évaluez leur bien-fondé. Ces hypothèses</t>
  </si>
  <si>
    <t>ajoutent de la crédibilité à vos chiffres.</t>
  </si>
  <si>
    <t xml:space="preserve">Le coût des ventes est également appelé « coût des produits vendus » (CPV) ou « coûts </t>
  </si>
  <si>
    <t xml:space="preserve">variables » étant donné que ces coûts varient en fonction du niveau de production (ils </t>
  </si>
  <si>
    <t>augmentent si la production et les ventes augmentent).</t>
  </si>
  <si>
    <t xml:space="preserve">Il s’agit des coûts engagés pour réaliser les ventes. Dans le cas des entreprises </t>
  </si>
  <si>
    <t xml:space="preserve">productrices de biens, le coût des ventes comprend le coût des matériaux, y compris les </t>
  </si>
  <si>
    <t xml:space="preserve">stocks et les matières premières, les coûts de la main-d’œuvre directe (selon le nombre </t>
  </si>
  <si>
    <t xml:space="preserve">d’employés affectés à la production), les frais de réparation et d’entretien de la machinerie </t>
  </si>
  <si>
    <t xml:space="preserve">publics, etc. Dans le cas des entreprises de services, cette section englobe les coûts relatifs </t>
  </si>
  <si>
    <t>au personnel, aux services publics et aux taxes.</t>
  </si>
  <si>
    <t xml:space="preserve">Vous pouvez utiliser un ratio constant coûts/ventes sur une période donnée, calculé selon le </t>
  </si>
  <si>
    <t xml:space="preserve">rendement antérieur ou les données sectorielles. Ce ratio tend à être plutôt stable au fil des </t>
  </si>
  <si>
    <t xml:space="preserve">ans, mais vous pouvez le réduire en réalisant des gains de productivité, notamment au </t>
  </si>
  <si>
    <t xml:space="preserve">moyen de machines plus performantes, d’un aménagement plus simple, des normes ISO, </t>
  </si>
  <si>
    <t>d’une meilleure organisation, etc.</t>
  </si>
  <si>
    <t>DIRIGEANT / PROMOTEUR Nº2</t>
  </si>
  <si>
    <t>DIRIGEANT / PROMOTEUR Nº1</t>
  </si>
  <si>
    <t>DIRIGEANT / PROMOTEUR Nº 3</t>
  </si>
  <si>
    <t xml:space="preserve">Celles-ci représentent les coûts fixes qui doivent être engagés pour assurer l’exploitation </t>
  </si>
  <si>
    <t xml:space="preserve">courante de votre entreprise soit, essentiellement, tous les frais autres que ceux liés à la </t>
  </si>
  <si>
    <t xml:space="preserve">différence des coûts de la main-d’œuvre directe compris dans le coût des produits vendus), </t>
  </si>
  <si>
    <t xml:space="preserve">les honoraires professionnels (avocat, comptable, etc.), les télécommunications, les </t>
  </si>
  <si>
    <t xml:space="preserve">fournitures de bureau, les assurances et les taxes, l’amortissement, les frais bancaires, les </t>
  </si>
  <si>
    <t>Pour en savoir plus sur les ratios sectoriels, cliquez ici.</t>
  </si>
  <si>
    <t xml:space="preserve">DERNIER ÉTAT INTERMÉDIAIRE </t>
  </si>
  <si>
    <t xml:space="preserve">SECTEUR D'ACTIVITÉ </t>
  </si>
  <si>
    <t xml:space="preserve">   HYPOTHÈSE / COMMENTAIRES CONCERNANT LE COÛT DES VENTES</t>
  </si>
  <si>
    <t>Salaires (gestion)</t>
  </si>
  <si>
    <t>Créances douteuses</t>
  </si>
  <si>
    <t>TOTAL DES CHARGES ($)</t>
  </si>
  <si>
    <t>CHARGES (%)</t>
  </si>
  <si>
    <t>TOTAL DES CHARGES (%)</t>
  </si>
  <si>
    <t xml:space="preserve">   HYPOTHÈSES / COMMENTAIRES CONCERNANT LES CHARGES</t>
  </si>
  <si>
    <t>Charges totales</t>
  </si>
  <si>
    <t>BÉNÉFICE PERTES D'EXPLOITATION 
AVANT AMORTISSEMENT ET IMPÔT</t>
  </si>
  <si>
    <t>Ventes</t>
  </si>
  <si>
    <t>Coût des ventes</t>
  </si>
  <si>
    <t xml:space="preserve">   HYPOTHÈSE / COMMENTAIRES CONCERNANT L'ÉTAT DU RÉSULTAT</t>
  </si>
  <si>
    <t>Actions préférentielles</t>
  </si>
  <si>
    <t>Bénéfices non distribués</t>
  </si>
  <si>
    <t>ÉTAT DE LA SITUATION FINANCIÈRE (SUITE)</t>
  </si>
  <si>
    <t>HYPOTHÈSE / COMMENTAIRES CONCERNANT L'ÉTAT DE LA SITUATION FINANCIÈRE</t>
  </si>
  <si>
    <t>(si moins de 3 ans pour l'employeur actuel)</t>
  </si>
  <si>
    <t>Assurance-vie (valeur résiduelle)</t>
  </si>
  <si>
    <t>Liquidités ou autres biens qui, dans le cours normal des activités, peuvent être convertis en argent ou utilisés pour réaliser des produits d'exploitation au cours de l'année suivant la date de l'état de la situation financière.  L'actif à court terme comprend les espèces, les comptes clients, les provisions pour créances douteuses, les stocks et les frais payés d'avance.</t>
  </si>
  <si>
    <t>Méthode qui consiste à répartir le coût d'une immobilisation corporelle sur plusieurs exercices, de manière que les charges correspondent aux produits d'exploitation qu'elles ont permis de réaliser.</t>
  </si>
  <si>
    <t>Différence entre le total des produits d’exploitation et le total des charges au cours d’un exercice donné, calculée conformément aux principes comptables généralement reconnus.</t>
  </si>
  <si>
    <t>Excédent des produits d’exploitation de l’entreprise sur ses charges, à l’exclusion de tout produit ne découlant pas de ses activités normales, c.-à-d. les frais et les produits exceptionnels, les impôts sur le revenu, les dividendes, les primes de rendement et les retraits par les propriétaires.</t>
  </si>
  <si>
    <t>Excédent du total des produits d’exploitation sur le total des charges au cours d’un exercice.</t>
  </si>
  <si>
    <t>BÉNÉFICES NON DISTRIBUÉS</t>
  </si>
  <si>
    <t>ÉTAT DE LA SITUATION FINANCIÈRE</t>
  </si>
  <si>
    <t>État financier qui dresse la liste de tous les actifs, passifs et capitaux propres d’une entreprise à une date donnée.</t>
  </si>
  <si>
    <t>Estimation prospective des produits d’exploitation et des charges d’une entreprise au cours d’une période comptable (trimestrielle, annuelle, etc.), qui sert à exercer un contrôle financier sur l’entreprise.</t>
  </si>
  <si>
    <t>Feuille de calcul exposant les rentrées (produits d’exploitation) et les sorties (charges) de fonds mensuelles d’une entreprise au cours d’un exercice, généralement d’une durée d’un an.  Aide l’entreprise à planifier ses besoins financiers.</t>
  </si>
  <si>
    <t>Participation des propriétaires dans l’actif de l’entreprise.  Il peut s’agir des fonds du propriétaire exploitant ou des associés ou, dans le cas d’une société par actions, des actions ordinaires, des actions préférentielles et bénéfices non distribuésé</t>
  </si>
  <si>
    <t>Montants qu’une entreprise doit à ses salariés mais qu’elle n’a pas encore déboursés, taxe de vente qui a été perçue mais qui n’a pas encore été remise, bien ou de services qui ont été reçus, mais qui ont été payés.</t>
  </si>
  <si>
    <t>Les sommes à recouvrer d'un client.</t>
  </si>
  <si>
    <t>Les sommes à payer à un fournisseur.</t>
  </si>
  <si>
    <t>ÉTAT DU RÉSULTAT</t>
  </si>
  <si>
    <t>État financier où figurent les produits d’exploitation, les charges et le bénéfice net d’une entreprise au cours d’un exercice/une période comptable.</t>
  </si>
  <si>
    <t>Rapports officiels réalisés à partir des registres comptables qui décrivent la situation financière et le rendement de l’entreprise.  Ils sont constitués de l'état de la situation financière, de l’état du résultat et de l’état de l’évolution de la situation financière.  Voir aussi ces termes.</t>
  </si>
  <si>
    <t>Sous charges, frais liés à l'expédition des marchandises aux clients, y compris les droits d'exportation.</t>
  </si>
  <si>
    <t>Des biens offerts pour garantir le remboursement d'un prêt.</t>
  </si>
  <si>
    <t>CRÉANCES DOUTEUSES</t>
  </si>
  <si>
    <t>Créance dont le recouvrement ultime est incertain.</t>
  </si>
  <si>
    <t>Dettes dont l’entreprise devra s’acquitter au cours de l’année suivant la date de l'état de la situation financière.  Le passif à court terme comprend la marge de crédit, les comptes fournisseurs, les charges à payer (p. ex., la taxe de vente perçue), les impôts et la tranche de la dette à long terme échéant à moins d’un an.</t>
  </si>
  <si>
    <t>Revenus ou charges qui ne découlent pas des activités quotidiennes de l'entreprise, comme les intérêts réalisés sur les investissements.</t>
  </si>
  <si>
    <t>Détermination par anticipation du bénéfice d’une entreprise, après estimation des ventes moins les charges prévues.</t>
  </si>
  <si>
    <t>RÉPARATIONS ET ENTRETIEN</t>
  </si>
  <si>
    <t>Montant des apports versés à l’entité par les porteurs de titres de capitaux propres en sus des montants attribués au poste Capital-actions (Share capital), notamment les primes d’émission, toute partie du produit de l’émission d’actions sans valeur nominale qui n’est pas attribuée au capital-actions, les gains sur les actions confisquées, le produit des actions remises à titre gratuit par les porteurs de titres de capitaux propres, et les gains résultant du rachat ou de la conversion d’actions à un prix inférieur à la valeur inscrite au capital-actions.</t>
  </si>
  <si>
    <t>PART À MOINS D'UN AN DE LA DETTE À LONG TERME</t>
  </si>
  <si>
    <t>Partie des passifs à long terme échéant au cours des douze prochains mois.</t>
  </si>
  <si>
    <t>Montant attribué à un élément dans les comptes ou les états financiers.</t>
  </si>
  <si>
    <t>individuelle</t>
  </si>
  <si>
    <t>propriétaire est toutefois personnellement responsable de toutes les dettes et obligations</t>
  </si>
  <si>
    <t>de personnes</t>
  </si>
  <si>
    <t>(société de capitaux)</t>
  </si>
  <si>
    <t xml:space="preserve">(équivalant généralement à un pourcentage des charges en matériel), le coût des services </t>
  </si>
  <si>
    <t>production et aux ventes. (Les frais reliés aux ventes sont indiqués séparément.) En général, les</t>
  </si>
  <si>
    <t>charges augmentent ou diminuent d’une manière globale.</t>
  </si>
  <si>
    <t xml:space="preserve">Les charges comprennent les salaires des cadres et des employés de bureau (à la </t>
  </si>
  <si>
    <t>Les facteurs suivants peuvent influer sur ces charges :</t>
  </si>
  <si>
    <t xml:space="preserve">Entrez ici les autres revenus ou les charges particulières qui ne figurent pas dans les </t>
  </si>
  <si>
    <t xml:space="preserve">même que des ventes, du coût des produits vendus et des charges entrés dans les </t>
  </si>
  <si>
    <t xml:space="preserve">de revenir à l’état du résultat. Enregistrez votre plan d’affaires sous des noms différents si </t>
  </si>
  <si>
    <t>N’oubliez pas que ces scénarios auront des effets sur votre état de la situation financière et votre budget de caisse.</t>
  </si>
  <si>
    <t>L'état de la situation financière indique l'actif, le passif et les capitaux propres de votre entreprise.</t>
  </si>
  <si>
    <t xml:space="preserve">L'état de la situation financière prévisionnel est le résultat des hypothèses et des situations décrites dans l’état des </t>
  </si>
  <si>
    <t xml:space="preserve">résultats (et, par conséquent, dans les états des ventes, du CPV et des charges). Il est </t>
  </si>
  <si>
    <t xml:space="preserve">donc préférable de préparer l'état de la situation financière une fois que vous serez satisfait des résultats obtenus </t>
  </si>
  <si>
    <t>dans l’état du résultat.</t>
  </si>
  <si>
    <t xml:space="preserve">Les projets spéciaux et les charges en matériel et en technologie devraient être intégrés à </t>
  </si>
  <si>
    <r>
      <t xml:space="preserve">Ces deux valeurs </t>
    </r>
    <r>
      <rPr>
        <b/>
        <sz val="10"/>
        <rFont val="Arial"/>
        <family val="2"/>
      </rPr>
      <t>doivent</t>
    </r>
    <r>
      <rPr>
        <sz val="10"/>
        <rFont val="Arial"/>
        <family val="2"/>
      </rPr>
      <t xml:space="preserve"> être identiques dans l'état de la situation financière.</t>
    </r>
  </si>
  <si>
    <t xml:space="preserve">L’entreprise doit comptabiliser toutes les charges au cours du mois où elle prévoit les </t>
  </si>
  <si>
    <t xml:space="preserve">autres charges figurant à la rubrique Charges. </t>
  </si>
  <si>
    <t xml:space="preserve">nécessairement réglées au cours du même mois. Cela vaut aussi pour certaines charges, </t>
  </si>
  <si>
    <t xml:space="preserve">Le plan d’affaires de la BDC calcule automatiquement les principaux ratios à </t>
  </si>
  <si>
    <t>partir des chiffres inscrits dans les états précédents, soit l'état de la situation financière et l’état du résultat.</t>
  </si>
  <si>
    <t xml:space="preserve">Temps écoulé depuis la date de facturation. </t>
  </si>
  <si>
    <t>Ratio dettes/capitaux propres</t>
  </si>
  <si>
    <t>Inventaire</t>
  </si>
  <si>
    <t>Rotation des Inventaire</t>
  </si>
  <si>
    <t>BÉNÉFICE PERTES D'EXPLOITATION 
AVANT IMPÔT</t>
  </si>
  <si>
    <t>Impôt</t>
  </si>
  <si>
    <t>Comptes clients</t>
  </si>
  <si>
    <t>Actifs courants</t>
  </si>
  <si>
    <t>Passifs courants</t>
  </si>
  <si>
    <t>Passifs non courants</t>
  </si>
  <si>
    <t>Sous-ensemble d’un segment de marché (p. ex., hommes de 25 à 35 ans ayant un revenu annuel supérieur à 40 000 $, qui vivent dans la région de Toronto et s’intéressent aux arts, spécifiquement aux arts d’interprétation).</t>
  </si>
</sst>
</file>

<file path=xl/styles.xml><?xml version="1.0" encoding="utf-8"?>
<styleSheet xmlns="http://schemas.openxmlformats.org/spreadsheetml/2006/main" xmlns:mc="http://schemas.openxmlformats.org/markup-compatibility/2006" xmlns:x14ac="http://schemas.microsoft.com/office/spreadsheetml/2009/9/ac" mc:Ignorable="x14ac">
  <numFmts count="25">
    <numFmt numFmtId="5" formatCode="&quot;$&quot;#,##0;\-&quot;$&quot;#,##0"/>
    <numFmt numFmtId="6" formatCode="&quot;$&quot;#,##0;[Red]\-&quot;$&quot;#,##0"/>
    <numFmt numFmtId="164" formatCode="_(&quot;$&quot;* #,##0.00_);_(&quot;$&quot;* \(#,##0.00\);_(&quot;$&quot;* &quot;-&quot;??_);_(@_)"/>
    <numFmt numFmtId="165" formatCode="_(* #,##0.00_);_(* \(#,##0.00\);_(* &quot;-&quot;??_);_(@_)"/>
    <numFmt numFmtId="166" formatCode="0.0%"/>
    <numFmt numFmtId="167" formatCode="&quot;$&quot;#,##0"/>
    <numFmt numFmtId="168" formatCode="_(&quot;$&quot;* #,##0_);_(&quot;$&quot;* \(#,##0\);_(&quot;$&quot;* &quot;-&quot;??_);_(@_)"/>
    <numFmt numFmtId="169" formatCode="[$-1009]d\-mmm\-yy;@"/>
    <numFmt numFmtId="170" formatCode="_(* #,##0_);_(* \(#,##0\);_(* &quot;-&quot;??_);_(@_)"/>
    <numFmt numFmtId="171" formatCode="mmm\-yyyy"/>
    <numFmt numFmtId="172" formatCode="#,##0\ &quot;$&quot;"/>
    <numFmt numFmtId="173" formatCode="[&lt;=9999999]###\-####;###\-###\-####"/>
    <numFmt numFmtId="174" formatCode="#,##0&quot;$&quot;;\-#,##0&quot;$&quot;"/>
    <numFmt numFmtId="175" formatCode="[$$-1009]#,##0.00"/>
    <numFmt numFmtId="176" formatCode="#,##0.00\ [$$-C0C]"/>
    <numFmt numFmtId="177" formatCode="#,##0.00\ _$"/>
    <numFmt numFmtId="178" formatCode="[$$-1009]#,##0"/>
    <numFmt numFmtId="179" formatCode="#,##0.00\ &quot;$&quot;"/>
    <numFmt numFmtId="180" formatCode="#,##0\ [$$-C0C]"/>
    <numFmt numFmtId="181" formatCode="#,##0\ _$"/>
    <numFmt numFmtId="182" formatCode="mmmm\-yy"/>
    <numFmt numFmtId="183" formatCode="#,##0.000\ &quot;$&quot;"/>
    <numFmt numFmtId="184" formatCode="#,##0.000\ _$"/>
    <numFmt numFmtId="185" formatCode="#,##0.000\ [$$-C0C]"/>
    <numFmt numFmtId="186" formatCode="#,##0.0000\ &quot;$&quot;"/>
  </numFmts>
  <fonts count="38" x14ac:knownFonts="1">
    <font>
      <sz val="10"/>
      <name val="Arial"/>
    </font>
    <font>
      <sz val="10"/>
      <name val="Arial"/>
      <family val="2"/>
    </font>
    <font>
      <b/>
      <sz val="10"/>
      <name val="Arial"/>
      <family val="2"/>
    </font>
    <font>
      <sz val="10"/>
      <name val="Arial"/>
      <family val="2"/>
    </font>
    <font>
      <u/>
      <sz val="10"/>
      <color indexed="12"/>
      <name val="Arial"/>
      <family val="2"/>
    </font>
    <font>
      <sz val="8"/>
      <color indexed="63"/>
      <name val="Arial"/>
      <family val="2"/>
    </font>
    <font>
      <sz val="10"/>
      <color indexed="23"/>
      <name val="Arial"/>
      <family val="2"/>
    </font>
    <font>
      <sz val="10"/>
      <color indexed="63"/>
      <name val="Arial"/>
      <family val="2"/>
    </font>
    <font>
      <b/>
      <sz val="10"/>
      <color indexed="18"/>
      <name val="Arial"/>
      <family val="2"/>
    </font>
    <font>
      <b/>
      <sz val="8"/>
      <name val="Arial"/>
      <family val="2"/>
    </font>
    <font>
      <sz val="10"/>
      <color indexed="23"/>
      <name val="Arial"/>
      <family val="2"/>
    </font>
    <font>
      <b/>
      <sz val="10"/>
      <color indexed="23"/>
      <name val="Arial"/>
      <family val="2"/>
    </font>
    <font>
      <i/>
      <sz val="10"/>
      <name val="Arial"/>
      <family val="2"/>
    </font>
    <font>
      <b/>
      <sz val="8"/>
      <color indexed="23"/>
      <name val="Arial"/>
      <family val="2"/>
    </font>
    <font>
      <b/>
      <sz val="9"/>
      <color indexed="56"/>
      <name val="Arial"/>
      <family val="2"/>
    </font>
    <font>
      <i/>
      <sz val="10"/>
      <color indexed="23"/>
      <name val="Arial"/>
      <family val="2"/>
    </font>
    <font>
      <sz val="12"/>
      <name val="Arial"/>
      <family val="2"/>
    </font>
    <font>
      <b/>
      <sz val="12"/>
      <color indexed="56"/>
      <name val="Arial"/>
      <family val="2"/>
    </font>
    <font>
      <sz val="8"/>
      <color indexed="23"/>
      <name val="Arial"/>
      <family val="2"/>
    </font>
    <font>
      <b/>
      <sz val="9"/>
      <color indexed="18"/>
      <name val="Arial"/>
      <family val="2"/>
    </font>
    <font>
      <b/>
      <sz val="10"/>
      <color indexed="63"/>
      <name val="Arial"/>
      <family val="2"/>
    </font>
    <font>
      <sz val="9"/>
      <name val="Arial"/>
      <family val="2"/>
    </font>
    <font>
      <u/>
      <sz val="10"/>
      <color indexed="63"/>
      <name val="Arial"/>
      <family val="2"/>
    </font>
    <font>
      <b/>
      <sz val="10"/>
      <color indexed="63"/>
      <name val="Arial"/>
      <family val="2"/>
    </font>
    <font>
      <sz val="10"/>
      <color indexed="63"/>
      <name val="Arial"/>
      <family val="2"/>
    </font>
    <font>
      <u/>
      <sz val="10"/>
      <color indexed="10"/>
      <name val="Arial"/>
      <family val="2"/>
    </font>
    <font>
      <b/>
      <sz val="8"/>
      <color indexed="55"/>
      <name val="Arial"/>
      <family val="2"/>
    </font>
    <font>
      <i/>
      <sz val="10"/>
      <color indexed="55"/>
      <name val="Arial"/>
      <family val="2"/>
    </font>
    <font>
      <sz val="9"/>
      <color indexed="56"/>
      <name val="Arial"/>
      <family val="2"/>
    </font>
    <font>
      <sz val="9"/>
      <color indexed="23"/>
      <name val="Arial"/>
      <family val="2"/>
    </font>
    <font>
      <i/>
      <sz val="10"/>
      <color indexed="56"/>
      <name val="Arial"/>
      <family val="2"/>
    </font>
    <font>
      <sz val="10"/>
      <color indexed="56"/>
      <name val="Arial"/>
      <family val="2"/>
    </font>
    <font>
      <b/>
      <sz val="10"/>
      <color indexed="56"/>
      <name val="Arial"/>
      <family val="2"/>
    </font>
    <font>
      <sz val="10"/>
      <color indexed="10"/>
      <name val="Arial"/>
      <family val="2"/>
    </font>
    <font>
      <b/>
      <sz val="10"/>
      <name val="Webdings"/>
      <family val="1"/>
      <charset val="2"/>
    </font>
    <font>
      <sz val="8"/>
      <color rgb="FF000000"/>
      <name val="Tahoma"/>
      <family val="2"/>
    </font>
    <font>
      <u/>
      <sz val="10"/>
      <color theme="11"/>
      <name val="Arial"/>
      <family val="2"/>
    </font>
    <font>
      <b/>
      <i/>
      <sz val="10"/>
      <name val="Arial"/>
      <family val="2"/>
    </font>
  </fonts>
  <fills count="4">
    <fill>
      <patternFill patternType="none"/>
    </fill>
    <fill>
      <patternFill patternType="gray125"/>
    </fill>
    <fill>
      <patternFill patternType="solid">
        <fgColor indexed="9"/>
        <bgColor indexed="64"/>
      </patternFill>
    </fill>
    <fill>
      <patternFill patternType="solid">
        <fgColor theme="0"/>
        <bgColor indexed="64"/>
      </patternFill>
    </fill>
  </fills>
  <borders count="158">
    <border>
      <left/>
      <right/>
      <top/>
      <bottom/>
      <diagonal/>
    </border>
    <border>
      <left style="thin">
        <color indexed="9"/>
      </left>
      <right style="thin">
        <color indexed="9"/>
      </right>
      <top style="thin">
        <color indexed="9"/>
      </top>
      <bottom style="thin">
        <color indexed="9"/>
      </bottom>
      <diagonal/>
    </border>
    <border>
      <left/>
      <right style="thin">
        <color indexed="9"/>
      </right>
      <top style="thin">
        <color indexed="9"/>
      </top>
      <bottom style="thin">
        <color indexed="9"/>
      </bottom>
      <diagonal/>
    </border>
    <border>
      <left style="thin">
        <color indexed="9"/>
      </left>
      <right style="thin">
        <color indexed="9"/>
      </right>
      <top style="thin">
        <color indexed="9"/>
      </top>
      <bottom/>
      <diagonal/>
    </border>
    <border>
      <left style="thin">
        <color indexed="9"/>
      </left>
      <right/>
      <top style="thin">
        <color indexed="9"/>
      </top>
      <bottom/>
      <diagonal/>
    </border>
    <border>
      <left/>
      <right/>
      <top style="thin">
        <color indexed="9"/>
      </top>
      <bottom/>
      <diagonal/>
    </border>
    <border>
      <left style="thin">
        <color indexed="9"/>
      </left>
      <right style="thin">
        <color indexed="9"/>
      </right>
      <top/>
      <bottom/>
      <diagonal/>
    </border>
    <border>
      <left style="thin">
        <color indexed="9"/>
      </left>
      <right style="thin">
        <color indexed="9"/>
      </right>
      <top/>
      <bottom style="thin">
        <color auto="1"/>
      </bottom>
      <diagonal/>
    </border>
    <border>
      <left style="thin">
        <color indexed="9"/>
      </left>
      <right style="thin">
        <color indexed="9"/>
      </right>
      <top style="thin">
        <color auto="1"/>
      </top>
      <bottom style="hair">
        <color indexed="22"/>
      </bottom>
      <diagonal/>
    </border>
    <border>
      <left style="thin">
        <color indexed="9"/>
      </left>
      <right style="thin">
        <color indexed="9"/>
      </right>
      <top style="hair">
        <color indexed="22"/>
      </top>
      <bottom style="hair">
        <color indexed="22"/>
      </bottom>
      <diagonal/>
    </border>
    <border>
      <left style="thin">
        <color indexed="9"/>
      </left>
      <right style="thin">
        <color indexed="9"/>
      </right>
      <top style="hair">
        <color indexed="22"/>
      </top>
      <bottom style="thin">
        <color indexed="22"/>
      </bottom>
      <diagonal/>
    </border>
    <border>
      <left style="thin">
        <color indexed="9"/>
      </left>
      <right style="thin">
        <color indexed="9"/>
      </right>
      <top style="thin">
        <color indexed="22"/>
      </top>
      <bottom/>
      <diagonal/>
    </border>
    <border>
      <left style="thin">
        <color indexed="9"/>
      </left>
      <right style="thin">
        <color indexed="9"/>
      </right>
      <top/>
      <bottom style="hair">
        <color indexed="22"/>
      </bottom>
      <diagonal/>
    </border>
    <border>
      <left style="thin">
        <color indexed="9"/>
      </left>
      <right style="thin">
        <color indexed="9"/>
      </right>
      <top style="hair">
        <color indexed="22"/>
      </top>
      <bottom/>
      <diagonal/>
    </border>
    <border>
      <left style="thin">
        <color indexed="9"/>
      </left>
      <right style="thin">
        <color indexed="9"/>
      </right>
      <top/>
      <bottom style="thin">
        <color indexed="9"/>
      </bottom>
      <diagonal/>
    </border>
    <border>
      <left style="thin">
        <color indexed="9"/>
      </left>
      <right style="thin">
        <color indexed="9"/>
      </right>
      <top style="thin">
        <color indexed="9"/>
      </top>
      <bottom style="thin">
        <color auto="1"/>
      </bottom>
      <diagonal/>
    </border>
    <border>
      <left style="thin">
        <color indexed="9"/>
      </left>
      <right style="thin">
        <color indexed="9"/>
      </right>
      <top style="hair">
        <color auto="1"/>
      </top>
      <bottom/>
      <diagonal/>
    </border>
    <border>
      <left style="thin">
        <color indexed="9"/>
      </left>
      <right style="thin">
        <color indexed="9"/>
      </right>
      <top style="thin">
        <color auto="1"/>
      </top>
      <bottom style="thin">
        <color auto="1"/>
      </bottom>
      <diagonal/>
    </border>
    <border>
      <left style="thin">
        <color indexed="9"/>
      </left>
      <right style="thin">
        <color indexed="9"/>
      </right>
      <top style="thin">
        <color indexed="22"/>
      </top>
      <bottom style="thin">
        <color indexed="9"/>
      </bottom>
      <diagonal/>
    </border>
    <border>
      <left style="thin">
        <color indexed="9"/>
      </left>
      <right style="thin">
        <color indexed="9"/>
      </right>
      <top style="thin">
        <color auto="1"/>
      </top>
      <bottom style="thin">
        <color indexed="9"/>
      </bottom>
      <diagonal/>
    </border>
    <border>
      <left style="thin">
        <color indexed="9"/>
      </left>
      <right style="thin">
        <color indexed="9"/>
      </right>
      <top style="thin">
        <color indexed="9"/>
      </top>
      <bottom style="hair">
        <color indexed="22"/>
      </bottom>
      <diagonal/>
    </border>
    <border>
      <left style="thin">
        <color indexed="9"/>
      </left>
      <right style="thin">
        <color indexed="9"/>
      </right>
      <top style="hair">
        <color indexed="22"/>
      </top>
      <bottom style="thin">
        <color indexed="9"/>
      </bottom>
      <diagonal/>
    </border>
    <border>
      <left style="thin">
        <color indexed="9"/>
      </left>
      <right/>
      <top style="thin">
        <color indexed="9"/>
      </top>
      <bottom style="thin">
        <color indexed="9"/>
      </bottom>
      <diagonal/>
    </border>
    <border>
      <left style="thin">
        <color indexed="9"/>
      </left>
      <right/>
      <top/>
      <bottom style="thin">
        <color indexed="9"/>
      </bottom>
      <diagonal/>
    </border>
    <border>
      <left style="thin">
        <color indexed="9"/>
      </left>
      <right/>
      <top style="thin">
        <color indexed="9"/>
      </top>
      <bottom style="thin">
        <color auto="1"/>
      </bottom>
      <diagonal/>
    </border>
    <border>
      <left style="thin">
        <color indexed="9"/>
      </left>
      <right/>
      <top style="thin">
        <color auto="1"/>
      </top>
      <bottom style="hair">
        <color indexed="22"/>
      </bottom>
      <diagonal/>
    </border>
    <border>
      <left style="thin">
        <color indexed="9"/>
      </left>
      <right/>
      <top style="hair">
        <color indexed="22"/>
      </top>
      <bottom style="hair">
        <color indexed="22"/>
      </bottom>
      <diagonal/>
    </border>
    <border>
      <left style="thin">
        <color indexed="9"/>
      </left>
      <right/>
      <top/>
      <bottom style="thin">
        <color auto="1"/>
      </bottom>
      <diagonal/>
    </border>
    <border>
      <left style="thin">
        <color indexed="9"/>
      </left>
      <right/>
      <top style="hair">
        <color indexed="22"/>
      </top>
      <bottom style="thin">
        <color indexed="22"/>
      </bottom>
      <diagonal/>
    </border>
    <border>
      <left style="thin">
        <color indexed="9"/>
      </left>
      <right/>
      <top style="thin">
        <color indexed="22"/>
      </top>
      <bottom/>
      <diagonal/>
    </border>
    <border>
      <left style="thin">
        <color indexed="9"/>
      </left>
      <right style="thin">
        <color indexed="9"/>
      </right>
      <top style="hair">
        <color indexed="22"/>
      </top>
      <bottom style="thin">
        <color auto="1"/>
      </bottom>
      <diagonal/>
    </border>
    <border>
      <left style="thin">
        <color indexed="9"/>
      </left>
      <right style="thin">
        <color indexed="9"/>
      </right>
      <top style="thin">
        <color indexed="22"/>
      </top>
      <bottom style="thin">
        <color indexed="22"/>
      </bottom>
      <diagonal/>
    </border>
    <border>
      <left style="thin">
        <color indexed="9"/>
      </left>
      <right style="thin">
        <color indexed="9"/>
      </right>
      <top/>
      <bottom style="thin">
        <color indexed="22"/>
      </bottom>
      <diagonal/>
    </border>
    <border>
      <left style="thin">
        <color indexed="9"/>
      </left>
      <right/>
      <top/>
      <bottom style="hair">
        <color indexed="22"/>
      </bottom>
      <diagonal/>
    </border>
    <border>
      <left style="thin">
        <color indexed="9"/>
      </left>
      <right/>
      <top/>
      <bottom/>
      <diagonal/>
    </border>
    <border>
      <left/>
      <right style="thin">
        <color indexed="9"/>
      </right>
      <top/>
      <bottom/>
      <diagonal/>
    </border>
    <border>
      <left/>
      <right/>
      <top style="thin">
        <color indexed="9"/>
      </top>
      <bottom style="thin">
        <color indexed="9"/>
      </bottom>
      <diagonal/>
    </border>
    <border>
      <left style="thin">
        <color auto="1"/>
      </left>
      <right style="thin">
        <color indexed="9"/>
      </right>
      <top style="thin">
        <color indexed="9"/>
      </top>
      <bottom style="thin">
        <color auto="1"/>
      </bottom>
      <diagonal/>
    </border>
    <border>
      <left/>
      <right style="thin">
        <color indexed="9"/>
      </right>
      <top/>
      <bottom style="medium">
        <color indexed="9"/>
      </bottom>
      <diagonal/>
    </border>
    <border>
      <left style="thin">
        <color indexed="9"/>
      </left>
      <right style="thin">
        <color indexed="9"/>
      </right>
      <top style="thin">
        <color auto="1"/>
      </top>
      <bottom style="thin">
        <color indexed="22"/>
      </bottom>
      <diagonal/>
    </border>
    <border>
      <left style="thin">
        <color auto="1"/>
      </left>
      <right style="thin">
        <color indexed="9"/>
      </right>
      <top style="thin">
        <color auto="1"/>
      </top>
      <bottom style="thin">
        <color indexed="22"/>
      </bottom>
      <diagonal/>
    </border>
    <border>
      <left style="thin">
        <color auto="1"/>
      </left>
      <right style="thin">
        <color indexed="9"/>
      </right>
      <top style="thin">
        <color indexed="22"/>
      </top>
      <bottom style="thin">
        <color indexed="22"/>
      </bottom>
      <diagonal/>
    </border>
    <border>
      <left/>
      <right style="thin">
        <color indexed="9"/>
      </right>
      <top/>
      <bottom style="thin">
        <color indexed="9"/>
      </bottom>
      <diagonal/>
    </border>
    <border>
      <left/>
      <right style="thin">
        <color indexed="9"/>
      </right>
      <top style="thin">
        <color indexed="9"/>
      </top>
      <bottom/>
      <diagonal/>
    </border>
    <border>
      <left style="thin">
        <color indexed="22"/>
      </left>
      <right/>
      <top style="thin">
        <color indexed="9"/>
      </top>
      <bottom style="thin">
        <color auto="1"/>
      </bottom>
      <diagonal/>
    </border>
    <border>
      <left style="thin">
        <color auto="1"/>
      </left>
      <right style="thin">
        <color indexed="9"/>
      </right>
      <top style="thin">
        <color auto="1"/>
      </top>
      <bottom style="medium">
        <color indexed="9"/>
      </bottom>
      <diagonal/>
    </border>
    <border>
      <left/>
      <right style="thin">
        <color indexed="9"/>
      </right>
      <top style="hair">
        <color indexed="22"/>
      </top>
      <bottom style="hair">
        <color indexed="22"/>
      </bottom>
      <diagonal/>
    </border>
    <border>
      <left/>
      <right style="thin">
        <color indexed="9"/>
      </right>
      <top style="hair">
        <color indexed="22"/>
      </top>
      <bottom/>
      <diagonal/>
    </border>
    <border>
      <left style="thin">
        <color indexed="9"/>
      </left>
      <right/>
      <top style="thin">
        <color auto="1"/>
      </top>
      <bottom style="thin">
        <color auto="1"/>
      </bottom>
      <diagonal/>
    </border>
    <border>
      <left style="thin">
        <color indexed="9"/>
      </left>
      <right style="hair">
        <color indexed="9"/>
      </right>
      <top style="thin">
        <color indexed="22"/>
      </top>
      <bottom style="hair">
        <color indexed="22"/>
      </bottom>
      <diagonal/>
    </border>
    <border>
      <left/>
      <right style="thin">
        <color indexed="9"/>
      </right>
      <top style="thin">
        <color indexed="22"/>
      </top>
      <bottom style="hair">
        <color indexed="22"/>
      </bottom>
      <diagonal/>
    </border>
    <border>
      <left style="thin">
        <color indexed="9"/>
      </left>
      <right style="hair">
        <color indexed="9"/>
      </right>
      <top style="hair">
        <color indexed="22"/>
      </top>
      <bottom style="hair">
        <color indexed="22"/>
      </bottom>
      <diagonal/>
    </border>
    <border>
      <left/>
      <right style="thin">
        <color indexed="9"/>
      </right>
      <top style="thin">
        <color indexed="9"/>
      </top>
      <bottom style="thin">
        <color auto="1"/>
      </bottom>
      <diagonal/>
    </border>
    <border>
      <left/>
      <right/>
      <top/>
      <bottom style="thin">
        <color auto="1"/>
      </bottom>
      <diagonal/>
    </border>
    <border>
      <left style="thin">
        <color indexed="10"/>
      </left>
      <right style="thin">
        <color indexed="9"/>
      </right>
      <top style="thin">
        <color indexed="10"/>
      </top>
      <bottom style="thin">
        <color indexed="9"/>
      </bottom>
      <diagonal/>
    </border>
    <border>
      <left style="thin">
        <color indexed="9"/>
      </left>
      <right style="thin">
        <color indexed="9"/>
      </right>
      <top style="thin">
        <color indexed="10"/>
      </top>
      <bottom style="thin">
        <color indexed="9"/>
      </bottom>
      <diagonal/>
    </border>
    <border>
      <left style="thin">
        <color indexed="9"/>
      </left>
      <right style="thin">
        <color indexed="10"/>
      </right>
      <top style="thin">
        <color indexed="10"/>
      </top>
      <bottom style="thin">
        <color indexed="9"/>
      </bottom>
      <diagonal/>
    </border>
    <border>
      <left style="thin">
        <color indexed="10"/>
      </left>
      <right style="thin">
        <color indexed="9"/>
      </right>
      <top style="thin">
        <color indexed="9"/>
      </top>
      <bottom style="thin">
        <color indexed="9"/>
      </bottom>
      <diagonal/>
    </border>
    <border>
      <left style="thin">
        <color indexed="9"/>
      </left>
      <right style="thin">
        <color indexed="10"/>
      </right>
      <top style="thin">
        <color indexed="9"/>
      </top>
      <bottom style="thin">
        <color indexed="9"/>
      </bottom>
      <diagonal/>
    </border>
    <border>
      <left style="thin">
        <color indexed="9"/>
      </left>
      <right/>
      <top style="hair">
        <color indexed="22"/>
      </top>
      <bottom style="thin">
        <color indexed="9"/>
      </bottom>
      <diagonal/>
    </border>
    <border>
      <left style="thin">
        <color indexed="9"/>
      </left>
      <right style="thin">
        <color indexed="9"/>
      </right>
      <top style="thin">
        <color indexed="22"/>
      </top>
      <bottom style="thin">
        <color auto="1"/>
      </bottom>
      <diagonal/>
    </border>
    <border>
      <left style="thin">
        <color indexed="9"/>
      </left>
      <right style="thin">
        <color indexed="9"/>
      </right>
      <top style="thin">
        <color indexed="9"/>
      </top>
      <bottom style="thin">
        <color indexed="22"/>
      </bottom>
      <diagonal/>
    </border>
    <border>
      <left style="thin">
        <color indexed="9"/>
      </left>
      <right/>
      <top style="thin">
        <color indexed="22"/>
      </top>
      <bottom style="thin">
        <color auto="1"/>
      </bottom>
      <diagonal/>
    </border>
    <border>
      <left style="thin">
        <color indexed="9"/>
      </left>
      <right/>
      <top style="thin">
        <color indexed="22"/>
      </top>
      <bottom style="thin">
        <color indexed="22"/>
      </bottom>
      <diagonal/>
    </border>
    <border>
      <left style="hair">
        <color indexed="9"/>
      </left>
      <right style="hair">
        <color indexed="9"/>
      </right>
      <top style="hair">
        <color indexed="9"/>
      </top>
      <bottom style="hair">
        <color indexed="9"/>
      </bottom>
      <diagonal/>
    </border>
    <border>
      <left style="thin">
        <color indexed="22"/>
      </left>
      <right/>
      <top style="thin">
        <color auto="1"/>
      </top>
      <bottom style="thin">
        <color indexed="22"/>
      </bottom>
      <diagonal/>
    </border>
    <border>
      <left style="thin">
        <color indexed="22"/>
      </left>
      <right/>
      <top style="thin">
        <color indexed="22"/>
      </top>
      <bottom style="thin">
        <color indexed="22"/>
      </bottom>
      <diagonal/>
    </border>
    <border>
      <left style="thin">
        <color indexed="22"/>
      </left>
      <right/>
      <top style="thin">
        <color indexed="22"/>
      </top>
      <bottom style="thin">
        <color auto="1"/>
      </bottom>
      <diagonal/>
    </border>
    <border>
      <left style="thin">
        <color indexed="22"/>
      </left>
      <right/>
      <top style="thin">
        <color auto="1"/>
      </top>
      <bottom style="thin">
        <color indexed="9"/>
      </bottom>
      <diagonal/>
    </border>
    <border>
      <left style="thin">
        <color auto="1"/>
      </left>
      <right style="thin">
        <color indexed="9"/>
      </right>
      <top style="thin">
        <color auto="1"/>
      </top>
      <bottom style="thin">
        <color indexed="9"/>
      </bottom>
      <diagonal/>
    </border>
    <border>
      <left style="thin">
        <color indexed="10"/>
      </left>
      <right style="thin">
        <color indexed="9"/>
      </right>
      <top style="thin">
        <color indexed="9"/>
      </top>
      <bottom/>
      <diagonal/>
    </border>
    <border>
      <left style="thin">
        <color indexed="9"/>
      </left>
      <right style="thin">
        <color indexed="9"/>
      </right>
      <top style="thin">
        <color indexed="9"/>
      </top>
      <bottom style="thin">
        <color indexed="10"/>
      </bottom>
      <diagonal/>
    </border>
    <border>
      <left style="thin">
        <color indexed="10"/>
      </left>
      <right style="thin">
        <color indexed="9"/>
      </right>
      <top/>
      <bottom/>
      <diagonal/>
    </border>
    <border>
      <left style="thin">
        <color indexed="9"/>
      </left>
      <right style="thin">
        <color indexed="10"/>
      </right>
      <top style="thin">
        <color indexed="9"/>
      </top>
      <bottom/>
      <diagonal/>
    </border>
    <border>
      <left style="thin">
        <color indexed="22"/>
      </left>
      <right style="thin">
        <color indexed="9"/>
      </right>
      <top style="thin">
        <color auto="1"/>
      </top>
      <bottom style="thin">
        <color indexed="9"/>
      </bottom>
      <diagonal/>
    </border>
    <border>
      <left style="thin">
        <color indexed="9"/>
      </left>
      <right/>
      <top style="thin">
        <color auto="1"/>
      </top>
      <bottom style="thin">
        <color indexed="9"/>
      </bottom>
      <diagonal/>
    </border>
    <border>
      <left style="thin">
        <color indexed="22"/>
      </left>
      <right/>
      <top style="thin">
        <color indexed="22"/>
      </top>
      <bottom style="thin">
        <color indexed="63"/>
      </bottom>
      <diagonal/>
    </border>
    <border>
      <left style="thin">
        <color indexed="22"/>
      </left>
      <right style="thin">
        <color indexed="9"/>
      </right>
      <top style="thin">
        <color indexed="22"/>
      </top>
      <bottom style="thin">
        <color indexed="63"/>
      </bottom>
      <diagonal/>
    </border>
    <border>
      <left style="thin">
        <color indexed="9"/>
      </left>
      <right style="thin">
        <color indexed="9"/>
      </right>
      <top style="thin">
        <color indexed="22"/>
      </top>
      <bottom style="thin">
        <color indexed="63"/>
      </bottom>
      <diagonal/>
    </border>
    <border>
      <left style="thin">
        <color indexed="22"/>
      </left>
      <right/>
      <top style="thin">
        <color indexed="63"/>
      </top>
      <bottom style="thin">
        <color indexed="9"/>
      </bottom>
      <diagonal/>
    </border>
    <border>
      <left style="thin">
        <color indexed="22"/>
      </left>
      <right style="thin">
        <color indexed="9"/>
      </right>
      <top style="thin">
        <color indexed="63"/>
      </top>
      <bottom style="thin">
        <color indexed="9"/>
      </bottom>
      <diagonal/>
    </border>
    <border>
      <left style="thin">
        <color indexed="9"/>
      </left>
      <right style="thin">
        <color indexed="9"/>
      </right>
      <top style="thin">
        <color indexed="63"/>
      </top>
      <bottom style="thin">
        <color indexed="9"/>
      </bottom>
      <diagonal/>
    </border>
    <border>
      <left style="thin">
        <color indexed="22"/>
      </left>
      <right style="thin">
        <color indexed="9"/>
      </right>
      <top style="thin">
        <color indexed="22"/>
      </top>
      <bottom style="thin">
        <color auto="1"/>
      </bottom>
      <diagonal/>
    </border>
    <border>
      <left/>
      <right style="thin">
        <color indexed="9"/>
      </right>
      <top style="thin">
        <color indexed="22"/>
      </top>
      <bottom style="thin">
        <color auto="1"/>
      </bottom>
      <diagonal/>
    </border>
    <border>
      <left style="thin">
        <color indexed="9"/>
      </left>
      <right/>
      <top/>
      <bottom style="thin">
        <color indexed="22"/>
      </bottom>
      <diagonal/>
    </border>
    <border>
      <left/>
      <right style="hair">
        <color indexed="9"/>
      </right>
      <top style="thin">
        <color indexed="9"/>
      </top>
      <bottom style="thin">
        <color auto="1"/>
      </bottom>
      <diagonal/>
    </border>
    <border>
      <left/>
      <right style="hair">
        <color indexed="9"/>
      </right>
      <top style="hair">
        <color indexed="9"/>
      </top>
      <bottom style="hair">
        <color indexed="9"/>
      </bottom>
      <diagonal/>
    </border>
    <border>
      <left style="thin">
        <color indexed="9"/>
      </left>
      <right style="thin">
        <color indexed="9"/>
      </right>
      <top style="thin">
        <color indexed="9"/>
      </top>
      <bottom style="thin">
        <color indexed="23"/>
      </bottom>
      <diagonal/>
    </border>
    <border>
      <left style="thin">
        <color indexed="9"/>
      </left>
      <right/>
      <top style="thin">
        <color indexed="9"/>
      </top>
      <bottom style="hair">
        <color indexed="22"/>
      </bottom>
      <diagonal/>
    </border>
    <border>
      <left style="thin">
        <color indexed="9"/>
      </left>
      <right/>
      <top style="hair">
        <color indexed="22"/>
      </top>
      <bottom/>
      <diagonal/>
    </border>
    <border>
      <left/>
      <right/>
      <top/>
      <bottom style="thin">
        <color indexed="22"/>
      </bottom>
      <diagonal/>
    </border>
    <border>
      <left/>
      <right/>
      <top style="thin">
        <color indexed="22"/>
      </top>
      <bottom/>
      <diagonal/>
    </border>
    <border>
      <left/>
      <right/>
      <top style="thin">
        <color auto="1"/>
      </top>
      <bottom style="thin">
        <color indexed="9"/>
      </bottom>
      <diagonal/>
    </border>
    <border>
      <left style="thin">
        <color indexed="9"/>
      </left>
      <right/>
      <top style="thin">
        <color indexed="22"/>
      </top>
      <bottom style="thin">
        <color indexed="9"/>
      </bottom>
      <diagonal/>
    </border>
    <border>
      <left style="thin">
        <color indexed="9"/>
      </left>
      <right/>
      <top style="thin">
        <color auto="1"/>
      </top>
      <bottom style="thin">
        <color indexed="22"/>
      </bottom>
      <diagonal/>
    </border>
    <border>
      <left/>
      <right/>
      <top style="thin">
        <color auto="1"/>
      </top>
      <bottom style="hair">
        <color indexed="22"/>
      </bottom>
      <diagonal/>
    </border>
    <border>
      <left/>
      <right style="thin">
        <color indexed="22"/>
      </right>
      <top style="thin">
        <color auto="1"/>
      </top>
      <bottom style="hair">
        <color indexed="22"/>
      </bottom>
      <diagonal/>
    </border>
    <border>
      <left/>
      <right style="thin">
        <color indexed="9"/>
      </right>
      <top style="thin">
        <color indexed="9"/>
      </top>
      <bottom style="hair">
        <color indexed="22"/>
      </bottom>
      <diagonal/>
    </border>
    <border>
      <left style="thin">
        <color indexed="9"/>
      </left>
      <right/>
      <top style="thin">
        <color indexed="9"/>
      </top>
      <bottom style="thin">
        <color indexed="22"/>
      </bottom>
      <diagonal/>
    </border>
    <border>
      <left/>
      <right/>
      <top style="thin">
        <color indexed="9"/>
      </top>
      <bottom style="thin">
        <color indexed="22"/>
      </bottom>
      <diagonal/>
    </border>
    <border>
      <left/>
      <right style="thin">
        <color indexed="9"/>
      </right>
      <top style="thin">
        <color indexed="9"/>
      </top>
      <bottom style="thin">
        <color indexed="22"/>
      </bottom>
      <diagonal/>
    </border>
    <border>
      <left/>
      <right/>
      <top style="thin">
        <color indexed="22"/>
      </top>
      <bottom style="thin">
        <color indexed="22"/>
      </bottom>
      <diagonal/>
    </border>
    <border>
      <left/>
      <right style="thin">
        <color indexed="9"/>
      </right>
      <top style="thin">
        <color indexed="22"/>
      </top>
      <bottom style="thin">
        <color indexed="22"/>
      </bottom>
      <diagonal/>
    </border>
    <border>
      <left/>
      <right style="thin">
        <color indexed="9"/>
      </right>
      <top style="thin">
        <color indexed="22"/>
      </top>
      <bottom style="thin">
        <color indexed="9"/>
      </bottom>
      <diagonal/>
    </border>
    <border>
      <left/>
      <right style="thin">
        <color indexed="9"/>
      </right>
      <top style="thin">
        <color auto="1"/>
      </top>
      <bottom style="hair">
        <color indexed="22"/>
      </bottom>
      <diagonal/>
    </border>
    <border>
      <left style="thin">
        <color indexed="9"/>
      </left>
      <right style="thin">
        <color indexed="9"/>
      </right>
      <top/>
      <bottom style="hair">
        <color indexed="9"/>
      </bottom>
      <diagonal/>
    </border>
    <border>
      <left style="thin">
        <color auto="1"/>
      </left>
      <right/>
      <top/>
      <bottom style="thin">
        <color indexed="9"/>
      </bottom>
      <diagonal/>
    </border>
    <border>
      <left/>
      <right/>
      <top style="thin">
        <color indexed="22"/>
      </top>
      <bottom style="thin">
        <color auto="1"/>
      </bottom>
      <diagonal/>
    </border>
    <border>
      <left style="thin">
        <color auto="1"/>
      </left>
      <right/>
      <top style="thin">
        <color indexed="9"/>
      </top>
      <bottom style="thin">
        <color auto="1"/>
      </bottom>
      <diagonal/>
    </border>
    <border>
      <left style="thin">
        <color indexed="9"/>
      </left>
      <right/>
      <top style="hair">
        <color indexed="22"/>
      </top>
      <bottom style="thin">
        <color indexed="63"/>
      </bottom>
      <diagonal/>
    </border>
    <border>
      <left/>
      <right/>
      <top style="hair">
        <color indexed="22"/>
      </top>
      <bottom style="thin">
        <color indexed="63"/>
      </bottom>
      <diagonal/>
    </border>
    <border>
      <left/>
      <right style="thin">
        <color indexed="22"/>
      </right>
      <top style="hair">
        <color indexed="22"/>
      </top>
      <bottom style="thin">
        <color indexed="63"/>
      </bottom>
      <diagonal/>
    </border>
    <border>
      <left style="thin">
        <color indexed="9"/>
      </left>
      <right/>
      <top style="thin">
        <color indexed="63"/>
      </top>
      <bottom style="thin">
        <color indexed="9"/>
      </bottom>
      <diagonal/>
    </border>
    <border>
      <left/>
      <right/>
      <top style="thin">
        <color indexed="63"/>
      </top>
      <bottom style="thin">
        <color indexed="9"/>
      </bottom>
      <diagonal/>
    </border>
    <border>
      <left style="thin">
        <color auto="1"/>
      </left>
      <right/>
      <top style="thin">
        <color indexed="22"/>
      </top>
      <bottom style="thin">
        <color indexed="22"/>
      </bottom>
      <diagonal/>
    </border>
    <border>
      <left style="thin">
        <color auto="1"/>
      </left>
      <right/>
      <top style="thin">
        <color indexed="22"/>
      </top>
      <bottom/>
      <diagonal/>
    </border>
    <border>
      <left/>
      <right style="thin">
        <color indexed="9"/>
      </right>
      <top style="thin">
        <color indexed="22"/>
      </top>
      <bottom/>
      <diagonal/>
    </border>
    <border>
      <left/>
      <right style="thin">
        <color indexed="9"/>
      </right>
      <top style="thin">
        <color auto="1"/>
      </top>
      <bottom style="thin">
        <color indexed="22"/>
      </bottom>
      <diagonal/>
    </border>
    <border>
      <left/>
      <right/>
      <top style="hair">
        <color indexed="22"/>
      </top>
      <bottom style="hair">
        <color indexed="22"/>
      </bottom>
      <diagonal/>
    </border>
    <border>
      <left/>
      <right style="thin">
        <color indexed="22"/>
      </right>
      <top style="hair">
        <color indexed="22"/>
      </top>
      <bottom style="hair">
        <color indexed="22"/>
      </bottom>
      <diagonal/>
    </border>
    <border>
      <left/>
      <right/>
      <top style="thin">
        <color indexed="9"/>
      </top>
      <bottom style="thin">
        <color auto="1"/>
      </bottom>
      <diagonal/>
    </border>
    <border>
      <left/>
      <right style="thin">
        <color indexed="22"/>
      </right>
      <top style="thin">
        <color indexed="9"/>
      </top>
      <bottom style="thin">
        <color auto="1"/>
      </bottom>
      <diagonal/>
    </border>
    <border>
      <left/>
      <right/>
      <top style="thin">
        <color auto="1"/>
      </top>
      <bottom style="thin">
        <color indexed="22"/>
      </bottom>
      <diagonal/>
    </border>
    <border>
      <left/>
      <right/>
      <top style="hair">
        <color indexed="22"/>
      </top>
      <bottom/>
      <diagonal/>
    </border>
    <border>
      <left/>
      <right style="thin">
        <color indexed="22"/>
      </right>
      <top style="hair">
        <color indexed="22"/>
      </top>
      <bottom/>
      <diagonal/>
    </border>
    <border>
      <left/>
      <right/>
      <top style="thin">
        <color indexed="9"/>
      </top>
      <bottom style="hair">
        <color indexed="22"/>
      </bottom>
      <diagonal/>
    </border>
    <border>
      <left/>
      <right style="thin">
        <color indexed="9"/>
      </right>
      <top/>
      <bottom style="thin">
        <color indexed="22"/>
      </bottom>
      <diagonal/>
    </border>
    <border>
      <left style="thin">
        <color indexed="9"/>
      </left>
      <right/>
      <top style="hair">
        <color indexed="22"/>
      </top>
      <bottom style="hair">
        <color theme="0" tint="-0.24994659260841701"/>
      </bottom>
      <diagonal/>
    </border>
    <border>
      <left/>
      <right style="thin">
        <color indexed="9"/>
      </right>
      <top style="hair">
        <color indexed="22"/>
      </top>
      <bottom style="hair">
        <color theme="0" tint="-0.24994659260841701"/>
      </bottom>
      <diagonal/>
    </border>
    <border>
      <left style="thin">
        <color theme="0" tint="-0.24994659260841701"/>
      </left>
      <right/>
      <top/>
      <bottom style="thin">
        <color theme="0" tint="-0.24994659260841701"/>
      </bottom>
      <diagonal/>
    </border>
    <border>
      <left style="thin">
        <color theme="0" tint="-0.24994659260841701"/>
      </left>
      <right/>
      <top/>
      <bottom/>
      <diagonal/>
    </border>
    <border>
      <left/>
      <right/>
      <top/>
      <bottom style="thin">
        <color theme="0" tint="-0.24994659260841701"/>
      </bottom>
      <diagonal/>
    </border>
    <border>
      <left style="thin">
        <color indexed="9"/>
      </left>
      <right/>
      <top/>
      <bottom style="thin">
        <color theme="0" tint="-0.24994659260841701"/>
      </bottom>
      <diagonal/>
    </border>
    <border>
      <left/>
      <right/>
      <top style="thin">
        <color theme="0" tint="-0.24994659260841701"/>
      </top>
      <bottom style="thin">
        <color theme="0" tint="-0.24994659260841701"/>
      </bottom>
      <diagonal/>
    </border>
    <border>
      <left/>
      <right/>
      <top style="thin">
        <color theme="0" tint="-0.24994659260841701"/>
      </top>
      <bottom/>
      <diagonal/>
    </border>
    <border>
      <left style="thin">
        <color theme="0" tint="-0.24994659260841701"/>
      </left>
      <right/>
      <top style="thin">
        <color theme="0" tint="-0.24994659260841701"/>
      </top>
      <bottom/>
      <diagonal/>
    </border>
    <border>
      <left/>
      <right style="thin">
        <color theme="0" tint="-0.24994659260841701"/>
      </right>
      <top style="thin">
        <color theme="0" tint="-0.24994659260841701"/>
      </top>
      <bottom/>
      <diagonal/>
    </border>
    <border>
      <left/>
      <right style="thin">
        <color theme="0" tint="-0.24994659260841701"/>
      </right>
      <top/>
      <bottom/>
      <diagonal/>
    </border>
    <border>
      <left/>
      <right style="thin">
        <color theme="0" tint="-0.24994659260841701"/>
      </right>
      <top/>
      <bottom style="thin">
        <color theme="0" tint="-0.24994659260841701"/>
      </bottom>
      <diagonal/>
    </border>
    <border>
      <left/>
      <right/>
      <top style="thin">
        <color theme="0" tint="-0.14996795556505021"/>
      </top>
      <bottom style="thin">
        <color theme="0" tint="-0.14996795556505021"/>
      </bottom>
      <diagonal/>
    </border>
    <border>
      <left style="thin">
        <color theme="0" tint="-0.14996795556505021"/>
      </left>
      <right/>
      <top style="thin">
        <color theme="0" tint="-0.14996795556505021"/>
      </top>
      <bottom/>
      <diagonal/>
    </border>
    <border>
      <left/>
      <right/>
      <top style="thin">
        <color theme="0" tint="-0.14996795556505021"/>
      </top>
      <bottom/>
      <diagonal/>
    </border>
    <border>
      <left/>
      <right style="thin">
        <color theme="0" tint="-0.14996795556505021"/>
      </right>
      <top style="thin">
        <color theme="0" tint="-0.14996795556505021"/>
      </top>
      <bottom/>
      <diagonal/>
    </border>
    <border>
      <left style="thin">
        <color theme="0" tint="-0.14996795556505021"/>
      </left>
      <right/>
      <top/>
      <bottom/>
      <diagonal/>
    </border>
    <border>
      <left/>
      <right style="thin">
        <color theme="0" tint="-0.14996795556505021"/>
      </right>
      <top/>
      <bottom/>
      <diagonal/>
    </border>
    <border>
      <left style="thin">
        <color theme="0" tint="-0.14996795556505021"/>
      </left>
      <right/>
      <top/>
      <bottom style="thin">
        <color theme="0" tint="-0.14996795556505021"/>
      </bottom>
      <diagonal/>
    </border>
    <border>
      <left/>
      <right/>
      <top/>
      <bottom style="thin">
        <color theme="0" tint="-0.14996795556505021"/>
      </bottom>
      <diagonal/>
    </border>
    <border>
      <left/>
      <right style="thin">
        <color theme="0" tint="-0.14996795556505021"/>
      </right>
      <top/>
      <bottom style="thin">
        <color theme="0" tint="-0.14996795556505021"/>
      </bottom>
      <diagonal/>
    </border>
    <border>
      <left style="thin">
        <color indexed="9"/>
      </left>
      <right style="thin">
        <color indexed="9"/>
      </right>
      <top style="thin">
        <color indexed="9"/>
      </top>
      <bottom style="thin">
        <color indexed="64"/>
      </bottom>
      <diagonal/>
    </border>
    <border>
      <left style="thin">
        <color indexed="9"/>
      </left>
      <right style="thin">
        <color indexed="9"/>
      </right>
      <top/>
      <bottom style="thin">
        <color indexed="64"/>
      </bottom>
      <diagonal/>
    </border>
    <border>
      <left style="thin">
        <color indexed="9"/>
      </left>
      <right style="thin">
        <color indexed="9"/>
      </right>
      <top style="thin">
        <color indexed="64"/>
      </top>
      <bottom style="thin">
        <color indexed="64"/>
      </bottom>
      <diagonal/>
    </border>
    <border>
      <left style="thin">
        <color indexed="9"/>
      </left>
      <right style="thin">
        <color indexed="9"/>
      </right>
      <top style="thin">
        <color indexed="9"/>
      </top>
      <bottom style="thin">
        <color indexed="9"/>
      </bottom>
      <diagonal/>
    </border>
    <border>
      <left style="thin">
        <color indexed="9"/>
      </left>
      <right style="thin">
        <color indexed="9"/>
      </right>
      <top style="thin">
        <color indexed="9"/>
      </top>
      <bottom style="thin">
        <color indexed="64"/>
      </bottom>
      <diagonal/>
    </border>
    <border>
      <left style="thin">
        <color indexed="9"/>
      </left>
      <right style="thin">
        <color indexed="9"/>
      </right>
      <top style="thin">
        <color indexed="64"/>
      </top>
      <bottom style="thin">
        <color indexed="64"/>
      </bottom>
      <diagonal/>
    </border>
    <border>
      <left style="thin">
        <color theme="0"/>
      </left>
      <right style="thin">
        <color indexed="9"/>
      </right>
      <top style="thin">
        <color theme="0"/>
      </top>
      <bottom style="thin">
        <color theme="0"/>
      </bottom>
      <diagonal/>
    </border>
    <border>
      <left style="thin">
        <color indexed="9"/>
      </left>
      <right style="thin">
        <color indexed="9"/>
      </right>
      <top style="thin">
        <color theme="0"/>
      </top>
      <bottom style="thin">
        <color theme="0"/>
      </bottom>
      <diagonal/>
    </border>
    <border>
      <left style="thin">
        <color indexed="9"/>
      </left>
      <right/>
      <top style="thin">
        <color theme="0"/>
      </top>
      <bottom style="thin">
        <color theme="0"/>
      </bottom>
      <diagonal/>
    </border>
    <border>
      <left/>
      <right/>
      <top style="thin">
        <color theme="0"/>
      </top>
      <bottom style="thin">
        <color theme="0"/>
      </bottom>
      <diagonal/>
    </border>
  </borders>
  <cellStyleXfs count="6">
    <xf numFmtId="0" fontId="0" fillId="0" borderId="0"/>
    <xf numFmtId="165" fontId="1" fillId="0" borderId="0" applyFont="0" applyFill="0" applyBorder="0" applyAlignment="0" applyProtection="0"/>
    <xf numFmtId="164" fontId="1" fillId="0" borderId="0" applyFont="0" applyFill="0" applyBorder="0" applyAlignment="0" applyProtection="0"/>
    <xf numFmtId="0" fontId="4" fillId="0" borderId="0" applyNumberFormat="0" applyFill="0" applyBorder="0" applyAlignment="0" applyProtection="0">
      <alignment vertical="top"/>
      <protection locked="0"/>
    </xf>
    <xf numFmtId="9" fontId="1" fillId="0" borderId="0" applyFont="0" applyFill="0" applyBorder="0" applyAlignment="0" applyProtection="0"/>
    <xf numFmtId="0" fontId="36" fillId="0" borderId="0" applyNumberFormat="0" applyFill="0" applyBorder="0" applyAlignment="0" applyProtection="0"/>
  </cellStyleXfs>
  <cellXfs count="833">
    <xf numFmtId="0" fontId="0" fillId="0" borderId="0" xfId="0"/>
    <xf numFmtId="0" fontId="0" fillId="0" borderId="1" xfId="0" applyBorder="1"/>
    <xf numFmtId="0" fontId="5" fillId="0" borderId="1" xfId="0" applyFont="1" applyBorder="1" applyAlignment="1">
      <alignment horizontal="right"/>
    </xf>
    <xf numFmtId="0" fontId="0" fillId="2" borderId="1" xfId="0" applyFill="1" applyBorder="1"/>
    <xf numFmtId="0" fontId="0" fillId="0" borderId="2" xfId="0" applyBorder="1"/>
    <xf numFmtId="0" fontId="5" fillId="0" borderId="1" xfId="0" applyFont="1" applyBorder="1" applyAlignment="1">
      <alignment horizontal="right" vertical="top"/>
    </xf>
    <xf numFmtId="0" fontId="7" fillId="0" borderId="1" xfId="0" applyFont="1" applyBorder="1" applyAlignment="1">
      <alignment horizontal="right"/>
    </xf>
    <xf numFmtId="0" fontId="0" fillId="0" borderId="3" xfId="0" applyBorder="1"/>
    <xf numFmtId="0" fontId="10" fillId="0" borderId="1" xfId="0" applyFont="1" applyBorder="1"/>
    <xf numFmtId="0" fontId="0" fillId="0" borderId="1" xfId="0" applyBorder="1" applyAlignment="1">
      <alignment horizontal="center"/>
    </xf>
    <xf numFmtId="0" fontId="6" fillId="0" borderId="4" xfId="0" applyFont="1" applyBorder="1" applyAlignment="1" applyProtection="1">
      <alignment wrapText="1"/>
    </xf>
    <xf numFmtId="0" fontId="0" fillId="0" borderId="5" xfId="0" applyBorder="1" applyAlignment="1" applyProtection="1"/>
    <xf numFmtId="0" fontId="0" fillId="0" borderId="1" xfId="0" applyBorder="1" applyAlignment="1" applyProtection="1"/>
    <xf numFmtId="0" fontId="9" fillId="0" borderId="1" xfId="0" applyFont="1" applyBorder="1"/>
    <xf numFmtId="0" fontId="4" fillId="2" borderId="1" xfId="3" applyFill="1" applyBorder="1" applyAlignment="1" applyProtection="1"/>
    <xf numFmtId="0" fontId="0" fillId="0" borderId="6" xfId="0" applyBorder="1"/>
    <xf numFmtId="0" fontId="8" fillId="0" borderId="6" xfId="0" applyFont="1" applyBorder="1"/>
    <xf numFmtId="17" fontId="11" fillId="0" borderId="7" xfId="0" applyNumberFormat="1" applyFont="1" applyBorder="1" applyAlignment="1"/>
    <xf numFmtId="0" fontId="0" fillId="0" borderId="8" xfId="0" applyBorder="1"/>
    <xf numFmtId="0" fontId="0" fillId="0" borderId="9" xfId="0" applyBorder="1"/>
    <xf numFmtId="166" fontId="0" fillId="0" borderId="8" xfId="4" applyNumberFormat="1" applyFont="1" applyBorder="1"/>
    <xf numFmtId="166" fontId="0" fillId="0" borderId="9" xfId="4" applyNumberFormat="1" applyFont="1" applyBorder="1"/>
    <xf numFmtId="0" fontId="0" fillId="0" borderId="10" xfId="0" applyBorder="1"/>
    <xf numFmtId="0" fontId="12" fillId="0" borderId="11" xfId="0" applyFont="1" applyBorder="1" applyAlignment="1">
      <alignment horizontal="right" vertical="top"/>
    </xf>
    <xf numFmtId="0" fontId="12" fillId="0" borderId="11" xfId="0" applyFont="1" applyBorder="1"/>
    <xf numFmtId="0" fontId="0" fillId="0" borderId="12" xfId="0" applyBorder="1"/>
    <xf numFmtId="0" fontId="0" fillId="0" borderId="13" xfId="0" applyBorder="1"/>
    <xf numFmtId="166" fontId="0" fillId="0" borderId="10" xfId="4" applyNumberFormat="1" applyFont="1" applyBorder="1"/>
    <xf numFmtId="166" fontId="12" fillId="0" borderId="11" xfId="4" applyNumberFormat="1" applyFont="1" applyBorder="1" applyAlignment="1">
      <alignment vertical="top"/>
    </xf>
    <xf numFmtId="0" fontId="0" fillId="0" borderId="1" xfId="0" applyFont="1" applyBorder="1" applyAlignment="1">
      <alignment wrapText="1"/>
    </xf>
    <xf numFmtId="0" fontId="0" fillId="0" borderId="14" xfId="0" applyBorder="1"/>
    <xf numFmtId="17" fontId="11" fillId="0" borderId="3" xfId="0" applyNumberFormat="1" applyFont="1" applyBorder="1" applyAlignment="1"/>
    <xf numFmtId="17" fontId="11" fillId="0" borderId="15" xfId="0" applyNumberFormat="1" applyFont="1" applyBorder="1" applyAlignment="1"/>
    <xf numFmtId="0" fontId="2" fillId="0" borderId="16" xfId="0" applyFont="1" applyBorder="1" applyAlignment="1">
      <alignment horizontal="right"/>
    </xf>
    <xf numFmtId="3" fontId="2" fillId="0" borderId="16" xfId="0" applyNumberFormat="1" applyFont="1" applyFill="1" applyBorder="1"/>
    <xf numFmtId="0" fontId="12" fillId="0" borderId="18" xfId="0" applyFont="1" applyBorder="1" applyAlignment="1">
      <alignment horizontal="right" vertical="top"/>
    </xf>
    <xf numFmtId="0" fontId="12" fillId="0" borderId="18" xfId="0" applyFont="1" applyBorder="1"/>
    <xf numFmtId="3" fontId="12" fillId="0" borderId="18" xfId="0" applyNumberFormat="1" applyFont="1" applyBorder="1" applyAlignment="1">
      <alignment vertical="top"/>
    </xf>
    <xf numFmtId="0" fontId="2" fillId="0" borderId="14" xfId="0" applyFont="1" applyBorder="1" applyAlignment="1">
      <alignment horizontal="right"/>
    </xf>
    <xf numFmtId="3" fontId="2" fillId="0" borderId="1" xfId="0" applyNumberFormat="1" applyFont="1" applyFill="1" applyBorder="1"/>
    <xf numFmtId="0" fontId="2" fillId="0" borderId="19" xfId="0" applyFont="1" applyBorder="1" applyAlignment="1">
      <alignment horizontal="right"/>
    </xf>
    <xf numFmtId="166" fontId="0" fillId="0" borderId="1" xfId="4" applyNumberFormat="1" applyFont="1" applyBorder="1"/>
    <xf numFmtId="3" fontId="12" fillId="0" borderId="1" xfId="0" applyNumberFormat="1" applyFont="1" applyBorder="1" applyAlignment="1">
      <alignment vertical="top"/>
    </xf>
    <xf numFmtId="3" fontId="0" fillId="0" borderId="1" xfId="0" applyNumberFormat="1" applyBorder="1"/>
    <xf numFmtId="0" fontId="11" fillId="0" borderId="7" xfId="0" applyFont="1" applyBorder="1"/>
    <xf numFmtId="0" fontId="8" fillId="0" borderId="7" xfId="0" applyFont="1" applyBorder="1"/>
    <xf numFmtId="17" fontId="11" fillId="0" borderId="14" xfId="0" applyNumberFormat="1" applyFont="1" applyBorder="1" applyAlignment="1"/>
    <xf numFmtId="0" fontId="0" fillId="0" borderId="15" xfId="0" applyBorder="1"/>
    <xf numFmtId="0" fontId="17" fillId="0" borderId="1" xfId="0" applyNumberFormat="1" applyFont="1" applyBorder="1" applyAlignment="1"/>
    <xf numFmtId="0" fontId="0" fillId="0" borderId="0" xfId="0" applyBorder="1"/>
    <xf numFmtId="0" fontId="0" fillId="0" borderId="3" xfId="0" applyFont="1" applyBorder="1" applyAlignment="1">
      <alignment wrapText="1"/>
    </xf>
    <xf numFmtId="0" fontId="0" fillId="0" borderId="20" xfId="0" applyBorder="1"/>
    <xf numFmtId="0" fontId="17" fillId="0" borderId="15" xfId="0" applyFont="1" applyBorder="1"/>
    <xf numFmtId="3" fontId="0" fillId="0" borderId="15" xfId="0" applyNumberFormat="1" applyBorder="1" applyAlignment="1">
      <alignment horizontal="right"/>
    </xf>
    <xf numFmtId="0" fontId="0" fillId="0" borderId="21" xfId="0" applyBorder="1"/>
    <xf numFmtId="3" fontId="0" fillId="0" borderId="14" xfId="0" applyNumberFormat="1" applyBorder="1"/>
    <xf numFmtId="0" fontId="0" fillId="0" borderId="19" xfId="0" applyBorder="1"/>
    <xf numFmtId="0" fontId="17" fillId="0" borderId="15" xfId="0" applyFont="1" applyBorder="1" applyAlignment="1">
      <alignment horizontal="left"/>
    </xf>
    <xf numFmtId="3" fontId="0" fillId="0" borderId="3" xfId="0" applyNumberFormat="1" applyFont="1" applyBorder="1" applyAlignment="1">
      <alignment horizontal="left"/>
    </xf>
    <xf numFmtId="3" fontId="0" fillId="0" borderId="3" xfId="0" applyNumberFormat="1" applyFont="1" applyBorder="1" applyAlignment="1">
      <alignment horizontal="center" wrapText="1"/>
    </xf>
    <xf numFmtId="0" fontId="0" fillId="0" borderId="4" xfId="0" applyBorder="1"/>
    <xf numFmtId="0" fontId="0" fillId="0" borderId="22" xfId="0" applyBorder="1"/>
    <xf numFmtId="0" fontId="0" fillId="0" borderId="22" xfId="0" applyFont="1" applyBorder="1" applyAlignment="1">
      <alignment horizontal="center"/>
    </xf>
    <xf numFmtId="0" fontId="0" fillId="0" borderId="23" xfId="0" applyBorder="1"/>
    <xf numFmtId="17" fontId="11" fillId="0" borderId="24" xfId="0" applyNumberFormat="1" applyFont="1" applyBorder="1" applyAlignment="1"/>
    <xf numFmtId="166" fontId="0" fillId="0" borderId="25" xfId="4" applyNumberFormat="1" applyFont="1" applyBorder="1"/>
    <xf numFmtId="166" fontId="0" fillId="0" borderId="26" xfId="4" applyNumberFormat="1" applyFont="1" applyBorder="1"/>
    <xf numFmtId="17" fontId="11" fillId="0" borderId="27" xfId="0" applyNumberFormat="1" applyFont="1" applyBorder="1" applyAlignment="1"/>
    <xf numFmtId="166" fontId="0" fillId="0" borderId="28" xfId="4" applyNumberFormat="1" applyFont="1" applyBorder="1"/>
    <xf numFmtId="166" fontId="12" fillId="0" borderId="29" xfId="4" applyNumberFormat="1" applyFont="1" applyBorder="1" applyAlignment="1">
      <alignment vertical="top"/>
    </xf>
    <xf numFmtId="3" fontId="2" fillId="0" borderId="22" xfId="0" applyNumberFormat="1" applyFont="1" applyFill="1" applyBorder="1"/>
    <xf numFmtId="0" fontId="17" fillId="0" borderId="22" xfId="0" applyNumberFormat="1" applyFont="1" applyBorder="1" applyAlignment="1"/>
    <xf numFmtId="3" fontId="0" fillId="0" borderId="24" xfId="0" applyNumberFormat="1" applyBorder="1" applyAlignment="1">
      <alignment horizontal="right"/>
    </xf>
    <xf numFmtId="3" fontId="0" fillId="0" borderId="23" xfId="0" applyNumberFormat="1" applyBorder="1"/>
    <xf numFmtId="3" fontId="0" fillId="0" borderId="22" xfId="0" applyNumberFormat="1" applyBorder="1"/>
    <xf numFmtId="3" fontId="0" fillId="0" borderId="4" xfId="0" applyNumberFormat="1" applyFont="1" applyBorder="1" applyAlignment="1">
      <alignment horizontal="center" wrapText="1"/>
    </xf>
    <xf numFmtId="3" fontId="12" fillId="0" borderId="22" xfId="0" applyNumberFormat="1" applyFont="1" applyBorder="1" applyAlignment="1">
      <alignment vertical="top"/>
    </xf>
    <xf numFmtId="3" fontId="12" fillId="0" borderId="14" xfId="0" applyNumberFormat="1" applyFont="1" applyBorder="1" applyAlignment="1">
      <alignment vertical="top"/>
    </xf>
    <xf numFmtId="0" fontId="12" fillId="0" borderId="14" xfId="0" applyFont="1" applyBorder="1" applyAlignment="1">
      <alignment horizontal="right" vertical="top"/>
    </xf>
    <xf numFmtId="0" fontId="12" fillId="0" borderId="14" xfId="0" applyFont="1" applyBorder="1"/>
    <xf numFmtId="0" fontId="0" fillId="0" borderId="30" xfId="0" applyBorder="1"/>
    <xf numFmtId="165" fontId="0" fillId="0" borderId="14" xfId="1" applyFont="1" applyBorder="1"/>
    <xf numFmtId="165" fontId="0" fillId="0" borderId="1" xfId="1" applyFont="1" applyBorder="1"/>
    <xf numFmtId="0" fontId="0" fillId="0" borderId="1" xfId="0" applyFont="1" applyBorder="1" applyAlignment="1">
      <alignment horizontal="left"/>
    </xf>
    <xf numFmtId="0" fontId="0" fillId="0" borderId="1" xfId="0" applyFont="1" applyBorder="1" applyAlignment="1">
      <alignment horizontal="center" wrapText="1"/>
    </xf>
    <xf numFmtId="0" fontId="6" fillId="0" borderId="1" xfId="0" applyFont="1" applyBorder="1"/>
    <xf numFmtId="0" fontId="0" fillId="0" borderId="2" xfId="0" applyBorder="1" applyAlignment="1"/>
    <xf numFmtId="0" fontId="5" fillId="2" borderId="14" xfId="0" applyFont="1" applyFill="1" applyBorder="1" applyAlignment="1">
      <alignment horizontal="right"/>
    </xf>
    <xf numFmtId="0" fontId="18" fillId="0" borderId="1" xfId="0" applyFont="1" applyBorder="1"/>
    <xf numFmtId="0" fontId="5" fillId="0" borderId="22" xfId="0" applyFont="1" applyBorder="1" applyAlignment="1">
      <alignment horizontal="right"/>
    </xf>
    <xf numFmtId="0" fontId="0" fillId="0" borderId="1" xfId="0" applyBorder="1" applyAlignment="1">
      <alignment horizontal="left"/>
    </xf>
    <xf numFmtId="0" fontId="2" fillId="0" borderId="1" xfId="0" applyFont="1" applyBorder="1"/>
    <xf numFmtId="0" fontId="0" fillId="0" borderId="31" xfId="0" applyBorder="1"/>
    <xf numFmtId="0" fontId="0" fillId="2" borderId="1" xfId="0" applyFill="1" applyBorder="1" applyAlignment="1"/>
    <xf numFmtId="0" fontId="5" fillId="0" borderId="23" xfId="0" applyFont="1" applyBorder="1" applyAlignment="1">
      <alignment horizontal="right"/>
    </xf>
    <xf numFmtId="0" fontId="5" fillId="0" borderId="3" xfId="0" applyFont="1" applyBorder="1" applyAlignment="1">
      <alignment horizontal="right"/>
    </xf>
    <xf numFmtId="0" fontId="5" fillId="0" borderId="14" xfId="0" applyFont="1" applyBorder="1" applyAlignment="1">
      <alignment horizontal="right"/>
    </xf>
    <xf numFmtId="168" fontId="0" fillId="0" borderId="1" xfId="2" applyNumberFormat="1" applyFont="1" applyBorder="1"/>
    <xf numFmtId="0" fontId="18" fillId="0" borderId="1" xfId="0" applyFont="1" applyBorder="1" applyAlignment="1">
      <alignment vertical="top"/>
    </xf>
    <xf numFmtId="0" fontId="4" fillId="2" borderId="2" xfId="3" applyFill="1" applyBorder="1" applyAlignment="1" applyProtection="1"/>
    <xf numFmtId="0" fontId="0" fillId="0" borderId="1" xfId="0" applyBorder="1" applyAlignment="1"/>
    <xf numFmtId="0" fontId="0" fillId="0" borderId="14" xfId="0" applyFont="1" applyBorder="1" applyAlignment="1">
      <alignment wrapText="1"/>
    </xf>
    <xf numFmtId="0" fontId="0" fillId="0" borderId="12" xfId="0" applyFont="1" applyBorder="1" applyAlignment="1">
      <alignment horizontal="left"/>
    </xf>
    <xf numFmtId="0" fontId="0" fillId="0" borderId="12" xfId="0" applyFont="1" applyBorder="1" applyAlignment="1">
      <alignment horizontal="center" wrapText="1"/>
    </xf>
    <xf numFmtId="0" fontId="0" fillId="0" borderId="33" xfId="0" applyFont="1" applyBorder="1" applyAlignment="1">
      <alignment horizontal="center" wrapText="1"/>
    </xf>
    <xf numFmtId="0" fontId="3" fillId="0" borderId="1" xfId="0" applyFont="1" applyBorder="1"/>
    <xf numFmtId="3" fontId="2" fillId="0" borderId="6" xfId="0" applyNumberFormat="1" applyFont="1" applyFill="1" applyBorder="1"/>
    <xf numFmtId="3" fontId="2" fillId="0" borderId="34" xfId="0" applyNumberFormat="1" applyFont="1" applyFill="1" applyBorder="1"/>
    <xf numFmtId="3" fontId="0" fillId="0" borderId="3" xfId="0" applyNumberFormat="1" applyBorder="1"/>
    <xf numFmtId="3" fontId="0" fillId="0" borderId="4" xfId="0" applyNumberFormat="1" applyBorder="1"/>
    <xf numFmtId="0" fontId="0" fillId="0" borderId="22" xfId="0" applyFont="1" applyBorder="1" applyAlignment="1">
      <alignment horizontal="center" wrapText="1"/>
    </xf>
    <xf numFmtId="0" fontId="0" fillId="0" borderId="23" xfId="0" applyBorder="1" applyAlignment="1">
      <alignment horizontal="left"/>
    </xf>
    <xf numFmtId="0" fontId="0" fillId="0" borderId="22" xfId="0" applyBorder="1" applyAlignment="1">
      <alignment horizontal="center"/>
    </xf>
    <xf numFmtId="0" fontId="13" fillId="0" borderId="3" xfId="0" applyFont="1" applyBorder="1" applyAlignment="1">
      <alignment horizontal="left"/>
    </xf>
    <xf numFmtId="0" fontId="21" fillId="0" borderId="3" xfId="0" applyFont="1" applyBorder="1" applyAlignment="1">
      <alignment horizontal="left"/>
    </xf>
    <xf numFmtId="0" fontId="0" fillId="0" borderId="3" xfId="0" applyBorder="1" applyAlignment="1">
      <alignment horizontal="center" wrapText="1"/>
    </xf>
    <xf numFmtId="0" fontId="0" fillId="0" borderId="4" xfId="0" applyBorder="1" applyAlignment="1">
      <alignment horizontal="center" wrapText="1"/>
    </xf>
    <xf numFmtId="0" fontId="17" fillId="0" borderId="1" xfId="0" applyFont="1" applyBorder="1"/>
    <xf numFmtId="0" fontId="7" fillId="0" borderId="1" xfId="0" applyFont="1" applyBorder="1" applyAlignment="1"/>
    <xf numFmtId="0" fontId="16" fillId="0" borderId="1" xfId="0" applyFont="1" applyBorder="1"/>
    <xf numFmtId="0" fontId="16" fillId="0" borderId="1" xfId="0" applyFont="1" applyBorder="1" applyAlignment="1">
      <alignment horizontal="left" indent="2"/>
    </xf>
    <xf numFmtId="0" fontId="7" fillId="0" borderId="1" xfId="0" applyFont="1" applyBorder="1"/>
    <xf numFmtId="0" fontId="7" fillId="0" borderId="1" xfId="0" applyFont="1" applyBorder="1" applyAlignment="1" applyProtection="1">
      <alignment wrapText="1"/>
    </xf>
    <xf numFmtId="0" fontId="7" fillId="0" borderId="1" xfId="0" applyFont="1" applyBorder="1" applyAlignment="1" applyProtection="1"/>
    <xf numFmtId="0" fontId="7" fillId="0" borderId="1" xfId="0" applyFont="1" applyBorder="1" applyAlignment="1">
      <alignment vertical="top" wrapText="1"/>
    </xf>
    <xf numFmtId="0" fontId="22" fillId="0" borderId="1" xfId="3" applyFont="1" applyBorder="1" applyAlignment="1" applyProtection="1">
      <alignment vertical="top" wrapText="1"/>
    </xf>
    <xf numFmtId="0" fontId="24" fillId="0" borderId="1" xfId="0" applyFont="1" applyBorder="1" applyAlignment="1"/>
    <xf numFmtId="0" fontId="24" fillId="0" borderId="1" xfId="0" applyFont="1" applyBorder="1"/>
    <xf numFmtId="0" fontId="23" fillId="0" borderId="1" xfId="0" applyFont="1" applyBorder="1" applyAlignment="1">
      <alignment horizontal="right"/>
    </xf>
    <xf numFmtId="0" fontId="25" fillId="0" borderId="1" xfId="3" applyFont="1" applyBorder="1" applyAlignment="1" applyProtection="1"/>
    <xf numFmtId="0" fontId="17" fillId="0" borderId="1" xfId="0" applyFont="1" applyBorder="1" applyAlignment="1"/>
    <xf numFmtId="0" fontId="17" fillId="0" borderId="1" xfId="0" applyFont="1" applyBorder="1" applyAlignment="1">
      <alignment wrapText="1"/>
    </xf>
    <xf numFmtId="0" fontId="15" fillId="0" borderId="1" xfId="0" applyFont="1" applyBorder="1" applyAlignment="1"/>
    <xf numFmtId="0" fontId="6" fillId="0" borderId="1" xfId="0" applyFont="1" applyBorder="1" applyAlignment="1" applyProtection="1">
      <alignment wrapText="1"/>
    </xf>
    <xf numFmtId="0" fontId="0" fillId="0" borderId="1" xfId="0" applyBorder="1" applyAlignment="1">
      <alignment vertical="top" wrapText="1"/>
    </xf>
    <xf numFmtId="0" fontId="12" fillId="0" borderId="1" xfId="0" applyFont="1" applyBorder="1" applyAlignment="1">
      <alignment horizontal="right"/>
    </xf>
    <xf numFmtId="0" fontId="26" fillId="2" borderId="1" xfId="0" applyFont="1" applyFill="1" applyBorder="1" applyAlignment="1">
      <alignment horizontal="right"/>
    </xf>
    <xf numFmtId="169" fontId="0" fillId="0" borderId="0" xfId="0" applyNumberFormat="1"/>
    <xf numFmtId="0" fontId="27" fillId="0" borderId="35" xfId="0" applyFont="1" applyFill="1" applyBorder="1" applyAlignment="1">
      <alignment horizontal="right"/>
    </xf>
    <xf numFmtId="0" fontId="28" fillId="0" borderId="15" xfId="0" applyFont="1" applyBorder="1" applyAlignment="1">
      <alignment horizontal="left"/>
    </xf>
    <xf numFmtId="0" fontId="0" fillId="0" borderId="36" xfId="0" applyBorder="1" applyAlignment="1"/>
    <xf numFmtId="14" fontId="0" fillId="0" borderId="0" xfId="0" applyNumberFormat="1"/>
    <xf numFmtId="0" fontId="27" fillId="0" borderId="0" xfId="0" applyFont="1" applyAlignment="1">
      <alignment horizontal="right"/>
    </xf>
    <xf numFmtId="2" fontId="0" fillId="0" borderId="1" xfId="0" applyNumberFormat="1" applyBorder="1"/>
    <xf numFmtId="0" fontId="19" fillId="0" borderId="15" xfId="0" applyFont="1" applyBorder="1" applyAlignment="1"/>
    <xf numFmtId="0" fontId="19" fillId="0" borderId="24" xfId="0" applyFont="1" applyBorder="1" applyAlignment="1"/>
    <xf numFmtId="0" fontId="19" fillId="0" borderId="37" xfId="0" applyFont="1" applyBorder="1" applyAlignment="1"/>
    <xf numFmtId="0" fontId="11" fillId="0" borderId="14" xfId="0" applyFont="1" applyBorder="1"/>
    <xf numFmtId="0" fontId="6" fillId="0" borderId="14" xfId="0" applyFont="1" applyBorder="1"/>
    <xf numFmtId="0" fontId="2" fillId="0" borderId="38" xfId="0" applyFont="1" applyBorder="1" applyAlignment="1">
      <alignment horizontal="left"/>
    </xf>
    <xf numFmtId="0" fontId="29" fillId="0" borderId="39" xfId="0" applyFont="1" applyBorder="1" applyAlignment="1"/>
    <xf numFmtId="0" fontId="0" fillId="0" borderId="39" xfId="0" applyBorder="1"/>
    <xf numFmtId="0" fontId="6" fillId="0" borderId="39" xfId="0" applyFont="1" applyBorder="1" applyAlignment="1"/>
    <xf numFmtId="0" fontId="29" fillId="0" borderId="31" xfId="0" applyFont="1" applyBorder="1" applyAlignment="1"/>
    <xf numFmtId="0" fontId="6" fillId="0" borderId="31" xfId="0" applyFont="1" applyBorder="1" applyAlignment="1"/>
    <xf numFmtId="0" fontId="29" fillId="2" borderId="31" xfId="0" applyFont="1" applyFill="1" applyBorder="1" applyAlignment="1">
      <alignment horizontal="left"/>
    </xf>
    <xf numFmtId="0" fontId="6" fillId="0" borderId="40" xfId="0" applyFont="1" applyBorder="1" applyAlignment="1"/>
    <xf numFmtId="0" fontId="6" fillId="0" borderId="41" xfId="0" applyFont="1" applyBorder="1" applyAlignment="1"/>
    <xf numFmtId="3" fontId="2" fillId="0" borderId="3" xfId="0" applyNumberFormat="1" applyFont="1" applyFill="1" applyBorder="1"/>
    <xf numFmtId="0" fontId="2" fillId="0" borderId="1" xfId="0" applyFont="1" applyBorder="1" applyAlignment="1">
      <alignment horizontal="right"/>
    </xf>
    <xf numFmtId="0" fontId="2" fillId="0" borderId="1" xfId="0" applyFont="1" applyBorder="1" applyAlignment="1">
      <alignment horizontal="left"/>
    </xf>
    <xf numFmtId="0" fontId="12" fillId="0" borderId="23" xfId="0" applyFont="1" applyBorder="1"/>
    <xf numFmtId="0" fontId="2" fillId="0" borderId="14" xfId="0" applyFont="1" applyBorder="1" applyAlignment="1">
      <alignment horizontal="left" vertical="top"/>
    </xf>
    <xf numFmtId="0" fontId="12" fillId="0" borderId="14" xfId="0" applyFont="1" applyBorder="1" applyAlignment="1">
      <alignment horizontal="left" vertical="top"/>
    </xf>
    <xf numFmtId="3" fontId="12" fillId="0" borderId="23" xfId="0" applyNumberFormat="1" applyFont="1" applyBorder="1" applyAlignment="1">
      <alignment vertical="top"/>
    </xf>
    <xf numFmtId="0" fontId="12" fillId="0" borderId="14" xfId="0" applyFont="1" applyBorder="1" applyAlignment="1">
      <alignment horizontal="right" vertical="center"/>
    </xf>
    <xf numFmtId="3" fontId="12" fillId="0" borderId="14" xfId="0" applyNumberFormat="1" applyFont="1" applyBorder="1" applyAlignment="1"/>
    <xf numFmtId="0" fontId="12" fillId="0" borderId="14" xfId="0" applyFont="1" applyBorder="1" applyAlignment="1">
      <alignment horizontal="right"/>
    </xf>
    <xf numFmtId="0" fontId="23" fillId="0" borderId="1" xfId="0" applyFont="1" applyBorder="1" applyAlignment="1">
      <alignment vertical="center" wrapText="1"/>
    </xf>
    <xf numFmtId="0" fontId="0" fillId="0" borderId="2" xfId="0" applyBorder="1" applyAlignment="1">
      <alignment horizontal="center"/>
    </xf>
    <xf numFmtId="0" fontId="0" fillId="0" borderId="42" xfId="0" applyBorder="1" applyAlignment="1">
      <alignment horizontal="center"/>
    </xf>
    <xf numFmtId="0" fontId="6" fillId="0" borderId="1" xfId="0" applyFont="1" applyBorder="1" applyAlignment="1" applyProtection="1">
      <alignment horizontal="left" vertical="center" wrapText="1"/>
    </xf>
    <xf numFmtId="0" fontId="18" fillId="0" borderId="2" xfId="0" applyFont="1" applyBorder="1" applyAlignment="1">
      <alignment horizontal="center" vertical="top"/>
    </xf>
    <xf numFmtId="166" fontId="0" fillId="0" borderId="34" xfId="4" applyNumberFormat="1" applyFont="1" applyBorder="1"/>
    <xf numFmtId="166" fontId="0" fillId="0" borderId="23" xfId="4" applyNumberFormat="1" applyFont="1" applyBorder="1"/>
    <xf numFmtId="0" fontId="0" fillId="0" borderId="34" xfId="0" applyFont="1" applyBorder="1" applyAlignment="1">
      <alignment horizontal="center" wrapText="1"/>
    </xf>
    <xf numFmtId="0" fontId="0" fillId="0" borderId="43" xfId="0" applyBorder="1" applyAlignment="1">
      <alignment horizontal="center"/>
    </xf>
    <xf numFmtId="0" fontId="0" fillId="0" borderId="14" xfId="0" applyBorder="1" applyAlignment="1">
      <alignment horizontal="center"/>
    </xf>
    <xf numFmtId="168" fontId="0" fillId="0" borderId="14" xfId="2" applyNumberFormat="1" applyFont="1" applyBorder="1"/>
    <xf numFmtId="168" fontId="0" fillId="0" borderId="23" xfId="2" applyNumberFormat="1" applyFont="1" applyBorder="1"/>
    <xf numFmtId="0" fontId="11" fillId="0" borderId="3" xfId="0" applyFont="1" applyBorder="1"/>
    <xf numFmtId="169" fontId="0" fillId="0" borderId="0" xfId="0" applyNumberFormat="1" applyFill="1" applyBorder="1"/>
    <xf numFmtId="171" fontId="0" fillId="0" borderId="0" xfId="0" applyNumberFormat="1"/>
    <xf numFmtId="171" fontId="0" fillId="0" borderId="1" xfId="0" applyNumberFormat="1" applyBorder="1"/>
    <xf numFmtId="0" fontId="5" fillId="0" borderId="44" xfId="0" applyFont="1" applyBorder="1" applyAlignment="1">
      <alignment horizontal="center"/>
    </xf>
    <xf numFmtId="2" fontId="13" fillId="0" borderId="6" xfId="0" applyNumberFormat="1" applyFont="1" applyBorder="1" applyAlignment="1"/>
    <xf numFmtId="0" fontId="13" fillId="0" borderId="15" xfId="0" applyFont="1" applyBorder="1"/>
    <xf numFmtId="0" fontId="13" fillId="0" borderId="19" xfId="0" applyFont="1" applyBorder="1" applyAlignment="1">
      <alignment horizontal="left"/>
    </xf>
    <xf numFmtId="0" fontId="13" fillId="0" borderId="19" xfId="0" applyFont="1" applyBorder="1" applyAlignment="1">
      <alignment horizontal="right"/>
    </xf>
    <xf numFmtId="0" fontId="19" fillId="0" borderId="1" xfId="0" applyFont="1" applyBorder="1" applyAlignment="1"/>
    <xf numFmtId="165" fontId="7" fillId="0" borderId="1" xfId="1" applyFont="1" applyBorder="1"/>
    <xf numFmtId="165" fontId="20" fillId="0" borderId="1" xfId="1" applyFont="1" applyBorder="1"/>
    <xf numFmtId="165" fontId="2" fillId="0" borderId="1" xfId="1" applyFont="1" applyBorder="1"/>
    <xf numFmtId="0" fontId="2" fillId="0" borderId="45" xfId="0" applyFont="1" applyBorder="1" applyAlignment="1">
      <alignment horizontal="left"/>
    </xf>
    <xf numFmtId="0" fontId="0" fillId="0" borderId="46" xfId="0" applyBorder="1"/>
    <xf numFmtId="0" fontId="0" fillId="0" borderId="47" xfId="0" applyBorder="1"/>
    <xf numFmtId="0" fontId="5" fillId="0" borderId="2" xfId="0" applyFont="1" applyBorder="1" applyAlignment="1"/>
    <xf numFmtId="165" fontId="0" fillId="0" borderId="2" xfId="1" applyFont="1" applyBorder="1" applyAlignment="1"/>
    <xf numFmtId="0" fontId="18" fillId="0" borderId="2" xfId="0" applyFont="1" applyBorder="1" applyAlignment="1">
      <alignment vertical="top"/>
    </xf>
    <xf numFmtId="0" fontId="0" fillId="0" borderId="11" xfId="0" applyBorder="1"/>
    <xf numFmtId="0" fontId="0" fillId="0" borderId="17" xfId="0" applyBorder="1"/>
    <xf numFmtId="166" fontId="0" fillId="0" borderId="14" xfId="4" applyNumberFormat="1" applyFont="1" applyBorder="1"/>
    <xf numFmtId="0" fontId="12" fillId="0" borderId="6" xfId="0" applyFont="1" applyBorder="1" applyAlignment="1">
      <alignment horizontal="right" vertical="top"/>
    </xf>
    <xf numFmtId="0" fontId="12" fillId="0" borderId="6" xfId="0" applyFont="1" applyBorder="1"/>
    <xf numFmtId="0" fontId="13" fillId="0" borderId="14" xfId="0" applyFont="1" applyBorder="1" applyAlignment="1">
      <alignment horizontal="right"/>
    </xf>
    <xf numFmtId="166" fontId="2" fillId="0" borderId="17" xfId="4" applyNumberFormat="1" applyFont="1" applyFill="1" applyBorder="1"/>
    <xf numFmtId="166" fontId="2" fillId="0" borderId="48" xfId="4" applyNumberFormat="1" applyFont="1" applyFill="1" applyBorder="1"/>
    <xf numFmtId="168" fontId="0" fillId="0" borderId="8" xfId="2" applyNumberFormat="1" applyFont="1" applyBorder="1"/>
    <xf numFmtId="170" fontId="0" fillId="0" borderId="9" xfId="0" applyNumberFormat="1" applyBorder="1"/>
    <xf numFmtId="170" fontId="0" fillId="0" borderId="10" xfId="0" applyNumberFormat="1" applyBorder="1"/>
    <xf numFmtId="0" fontId="12" fillId="0" borderId="31" xfId="0" applyFont="1" applyBorder="1"/>
    <xf numFmtId="0" fontId="0" fillId="0" borderId="49" xfId="0" applyBorder="1"/>
    <xf numFmtId="0" fontId="0" fillId="0" borderId="50" xfId="0" applyBorder="1"/>
    <xf numFmtId="0" fontId="0" fillId="0" borderId="51" xfId="0" applyBorder="1"/>
    <xf numFmtId="166" fontId="0" fillId="0" borderId="6" xfId="4" applyNumberFormat="1" applyFont="1" applyBorder="1"/>
    <xf numFmtId="0" fontId="0" fillId="0" borderId="23" xfId="0" applyFont="1" applyBorder="1" applyAlignment="1">
      <alignment wrapText="1"/>
    </xf>
    <xf numFmtId="0" fontId="0" fillId="0" borderId="6" xfId="0" applyFont="1" applyBorder="1" applyAlignment="1">
      <alignment wrapText="1"/>
    </xf>
    <xf numFmtId="0" fontId="0" fillId="0" borderId="6" xfId="0" applyFont="1" applyBorder="1" applyAlignment="1">
      <alignment horizontal="left"/>
    </xf>
    <xf numFmtId="0" fontId="0" fillId="0" borderId="6" xfId="0" applyFont="1" applyBorder="1" applyAlignment="1">
      <alignment horizontal="center" wrapText="1"/>
    </xf>
    <xf numFmtId="0" fontId="0" fillId="0" borderId="14" xfId="0" applyFont="1" applyBorder="1" applyAlignment="1">
      <alignment horizontal="center" wrapText="1"/>
    </xf>
    <xf numFmtId="0" fontId="0" fillId="0" borderId="1" xfId="0" applyBorder="1" applyProtection="1">
      <protection locked="0"/>
    </xf>
    <xf numFmtId="9" fontId="0" fillId="0" borderId="1" xfId="4" applyFont="1" applyFill="1" applyBorder="1" applyAlignment="1" applyProtection="1">
      <alignment horizontal="left"/>
      <protection locked="0"/>
    </xf>
    <xf numFmtId="0" fontId="0" fillId="0" borderId="9" xfId="0" applyBorder="1" applyProtection="1">
      <protection locked="0"/>
    </xf>
    <xf numFmtId="0" fontId="0" fillId="0" borderId="30" xfId="0" applyBorder="1" applyProtection="1">
      <protection locked="0"/>
    </xf>
    <xf numFmtId="3" fontId="12" fillId="0" borderId="18" xfId="0" applyNumberFormat="1" applyFont="1" applyBorder="1" applyAlignment="1" applyProtection="1">
      <alignment vertical="top"/>
      <protection locked="0"/>
    </xf>
    <xf numFmtId="0" fontId="12" fillId="0" borderId="23" xfId="0" applyFont="1" applyBorder="1" applyProtection="1">
      <protection locked="0"/>
    </xf>
    <xf numFmtId="0" fontId="12" fillId="0" borderId="18" xfId="0" applyFont="1" applyBorder="1" applyProtection="1">
      <protection locked="0"/>
    </xf>
    <xf numFmtId="0" fontId="0" fillId="0" borderId="32" xfId="0" applyBorder="1" applyProtection="1">
      <protection locked="0"/>
    </xf>
    <xf numFmtId="0" fontId="0" fillId="0" borderId="6" xfId="0" applyBorder="1" applyAlignment="1" applyProtection="1">
      <alignment horizontal="left"/>
      <protection locked="0"/>
    </xf>
    <xf numFmtId="0" fontId="0" fillId="0" borderId="22" xfId="0" applyBorder="1" applyAlignment="1" applyProtection="1">
      <protection locked="0"/>
    </xf>
    <xf numFmtId="0" fontId="0" fillId="0" borderId="0" xfId="0" applyProtection="1">
      <protection locked="0"/>
    </xf>
    <xf numFmtId="0" fontId="0" fillId="0" borderId="8" xfId="0" applyBorder="1" applyProtection="1">
      <protection locked="0"/>
    </xf>
    <xf numFmtId="0" fontId="7" fillId="0" borderId="14" xfId="0" applyFont="1" applyBorder="1"/>
    <xf numFmtId="0" fontId="7" fillId="0" borderId="20" xfId="0" applyFont="1" applyBorder="1"/>
    <xf numFmtId="0" fontId="3" fillId="0" borderId="1" xfId="0" applyFont="1" applyBorder="1" applyAlignment="1">
      <alignment vertical="center"/>
    </xf>
    <xf numFmtId="0" fontId="0" fillId="0" borderId="1" xfId="0" applyBorder="1" applyAlignment="1">
      <alignment vertical="center"/>
    </xf>
    <xf numFmtId="0" fontId="7" fillId="0" borderId="1" xfId="0" applyFont="1" applyBorder="1" applyAlignment="1">
      <alignment vertical="center"/>
    </xf>
    <xf numFmtId="0" fontId="12" fillId="0" borderId="53" xfId="0" applyFont="1" applyBorder="1"/>
    <xf numFmtId="0" fontId="0" fillId="0" borderId="0" xfId="0" applyAlignment="1">
      <alignment horizontal="left"/>
    </xf>
    <xf numFmtId="0" fontId="0" fillId="0" borderId="1" xfId="0" applyBorder="1" applyAlignment="1" applyProtection="1">
      <alignment horizontal="left"/>
    </xf>
    <xf numFmtId="0" fontId="0" fillId="0" borderId="1" xfId="0" applyBorder="1" applyProtection="1"/>
    <xf numFmtId="0" fontId="12" fillId="0" borderId="0" xfId="0" applyFont="1" applyBorder="1"/>
    <xf numFmtId="0" fontId="27" fillId="0" borderId="54" xfId="0" applyFont="1" applyFill="1" applyBorder="1" applyAlignment="1">
      <alignment horizontal="right"/>
    </xf>
    <xf numFmtId="0" fontId="0" fillId="0" borderId="55" xfId="0" applyBorder="1"/>
    <xf numFmtId="0" fontId="0" fillId="0" borderId="56" xfId="0" applyBorder="1"/>
    <xf numFmtId="0" fontId="27" fillId="0" borderId="57" xfId="0" applyFont="1" applyBorder="1" applyAlignment="1">
      <alignment horizontal="right"/>
    </xf>
    <xf numFmtId="0" fontId="0" fillId="0" borderId="58" xfId="0" applyBorder="1"/>
    <xf numFmtId="0" fontId="0" fillId="0" borderId="1" xfId="0" applyNumberFormat="1" applyBorder="1"/>
    <xf numFmtId="0" fontId="0" fillId="0" borderId="0" xfId="0" applyNumberFormat="1"/>
    <xf numFmtId="0" fontId="0" fillId="0" borderId="1" xfId="0" applyNumberFormat="1" applyBorder="1" applyAlignment="1">
      <alignment horizontal="right"/>
    </xf>
    <xf numFmtId="0" fontId="2" fillId="0" borderId="0" xfId="0" applyFont="1" applyAlignment="1">
      <alignment horizontal="right"/>
    </xf>
    <xf numFmtId="0" fontId="12" fillId="0" borderId="53" xfId="0" applyFont="1" applyBorder="1" applyAlignment="1">
      <alignment horizontal="right"/>
    </xf>
    <xf numFmtId="0" fontId="0" fillId="0" borderId="0" xfId="0" applyAlignment="1">
      <alignment horizontal="right"/>
    </xf>
    <xf numFmtId="0" fontId="0" fillId="0" borderId="2" xfId="0" applyBorder="1" applyAlignment="1">
      <alignment horizontal="right"/>
    </xf>
    <xf numFmtId="0" fontId="0" fillId="0" borderId="0" xfId="0" applyBorder="1" applyAlignment="1">
      <alignment horizontal="right"/>
    </xf>
    <xf numFmtId="3" fontId="12" fillId="0" borderId="1" xfId="0" applyNumberFormat="1" applyFont="1" applyBorder="1" applyAlignment="1" applyProtection="1">
      <alignment horizontal="left"/>
      <protection locked="0"/>
    </xf>
    <xf numFmtId="3" fontId="12" fillId="0" borderId="14" xfId="0" applyNumberFormat="1" applyFont="1" applyBorder="1" applyAlignment="1" applyProtection="1">
      <alignment horizontal="left"/>
      <protection locked="0"/>
    </xf>
    <xf numFmtId="3" fontId="12" fillId="0" borderId="18" xfId="0" applyNumberFormat="1" applyFont="1" applyBorder="1" applyAlignment="1" applyProtection="1">
      <alignment horizontal="left"/>
      <protection locked="0"/>
    </xf>
    <xf numFmtId="0" fontId="10" fillId="0" borderId="1" xfId="0" applyFont="1" applyBorder="1" applyAlignment="1">
      <alignment wrapText="1"/>
    </xf>
    <xf numFmtId="0" fontId="0" fillId="0" borderId="1" xfId="0" applyFont="1" applyBorder="1"/>
    <xf numFmtId="0" fontId="0" fillId="0" borderId="14" xfId="0" applyBorder="1" applyAlignment="1">
      <alignment horizontal="left"/>
    </xf>
    <xf numFmtId="0" fontId="4" fillId="0" borderId="1" xfId="3" applyBorder="1" applyAlignment="1" applyProtection="1"/>
    <xf numFmtId="0" fontId="0" fillId="0" borderId="2" xfId="0" applyBorder="1" applyAlignment="1" applyProtection="1">
      <protection locked="0"/>
    </xf>
    <xf numFmtId="0" fontId="0" fillId="0" borderId="60" xfId="0" applyBorder="1" applyProtection="1">
      <protection locked="0"/>
    </xf>
    <xf numFmtId="0" fontId="0" fillId="0" borderId="61" xfId="0" applyBorder="1"/>
    <xf numFmtId="0" fontId="15" fillId="0" borderId="1" xfId="0" applyFont="1" applyBorder="1" applyAlignment="1">
      <alignment horizontal="right"/>
    </xf>
    <xf numFmtId="0" fontId="14" fillId="0" borderId="1" xfId="0" applyFont="1" applyBorder="1"/>
    <xf numFmtId="0" fontId="15" fillId="0" borderId="22" xfId="0" applyFont="1" applyBorder="1" applyAlignment="1"/>
    <xf numFmtId="0" fontId="15" fillId="0" borderId="36" xfId="0" applyFont="1" applyBorder="1" applyAlignment="1">
      <alignment horizontal="right"/>
    </xf>
    <xf numFmtId="0" fontId="0" fillId="0" borderId="0" xfId="0" applyFont="1"/>
    <xf numFmtId="0" fontId="0" fillId="0" borderId="0" xfId="0" applyFont="1" applyAlignment="1"/>
    <xf numFmtId="0" fontId="0" fillId="0" borderId="1" xfId="0" applyFont="1" applyBorder="1" applyAlignment="1"/>
    <xf numFmtId="0" fontId="3" fillId="0" borderId="0" xfId="0" applyFont="1"/>
    <xf numFmtId="0" fontId="0" fillId="0" borderId="1" xfId="0" applyBorder="1" applyAlignment="1">
      <alignment horizontal="right" vertical="center"/>
    </xf>
    <xf numFmtId="0" fontId="0" fillId="0" borderId="2" xfId="0" applyFont="1" applyBorder="1"/>
    <xf numFmtId="0" fontId="7" fillId="0" borderId="2" xfId="0" applyFont="1" applyBorder="1"/>
    <xf numFmtId="0" fontId="0" fillId="0" borderId="2" xfId="0" applyFont="1" applyBorder="1" applyAlignment="1"/>
    <xf numFmtId="0" fontId="3" fillId="0" borderId="1" xfId="0" applyFont="1" applyBorder="1" applyAlignment="1"/>
    <xf numFmtId="0" fontId="23" fillId="0" borderId="2" xfId="0" applyFont="1" applyBorder="1" applyAlignment="1"/>
    <xf numFmtId="0" fontId="3" fillId="0" borderId="1" xfId="0" applyFont="1" applyBorder="1" applyAlignment="1">
      <alignment horizontal="left"/>
    </xf>
    <xf numFmtId="0" fontId="30" fillId="0" borderId="1" xfId="0" applyFont="1" applyBorder="1" applyAlignment="1">
      <alignment horizontal="left"/>
    </xf>
    <xf numFmtId="0" fontId="30" fillId="0" borderId="21" xfId="0" applyFont="1" applyBorder="1" applyAlignment="1"/>
    <xf numFmtId="0" fontId="30" fillId="0" borderId="0" xfId="0" applyFont="1" applyAlignment="1"/>
    <xf numFmtId="0" fontId="30" fillId="0" borderId="0" xfId="0" applyFont="1"/>
    <xf numFmtId="0" fontId="32" fillId="0" borderId="22" xfId="0" applyFont="1" applyBorder="1" applyAlignment="1"/>
    <xf numFmtId="0" fontId="31" fillId="0" borderId="1" xfId="0" applyFont="1" applyBorder="1"/>
    <xf numFmtId="0" fontId="30" fillId="0" borderId="1" xfId="0" applyFont="1" applyBorder="1"/>
    <xf numFmtId="0" fontId="4" fillId="0" borderId="36" xfId="3" applyBorder="1" applyAlignment="1" applyProtection="1"/>
    <xf numFmtId="0" fontId="4" fillId="0" borderId="2" xfId="3" applyBorder="1" applyAlignment="1" applyProtection="1"/>
    <xf numFmtId="0" fontId="15" fillId="0" borderId="1" xfId="0" applyFont="1" applyBorder="1" applyAlignment="1">
      <alignment horizontal="left"/>
    </xf>
    <xf numFmtId="0" fontId="10" fillId="0" borderId="0" xfId="0" applyFont="1" applyAlignment="1">
      <alignment wrapText="1"/>
    </xf>
    <xf numFmtId="0" fontId="0" fillId="0" borderId="30" xfId="0" applyBorder="1" applyAlignment="1">
      <alignment horizontal="left"/>
    </xf>
    <xf numFmtId="0" fontId="12" fillId="0" borderId="1" xfId="0" applyFont="1" applyBorder="1" applyAlignment="1">
      <alignment horizontal="center"/>
    </xf>
    <xf numFmtId="0" fontId="12" fillId="0" borderId="1" xfId="0" applyFont="1" applyBorder="1"/>
    <xf numFmtId="0" fontId="0" fillId="0" borderId="62" xfId="0" applyBorder="1" applyAlignment="1" applyProtection="1">
      <alignment horizontal="left"/>
      <protection locked="0"/>
    </xf>
    <xf numFmtId="0" fontId="12" fillId="0" borderId="3" xfId="0" applyFont="1" applyBorder="1"/>
    <xf numFmtId="5" fontId="12" fillId="0" borderId="6" xfId="0" applyNumberFormat="1" applyFont="1" applyBorder="1" applyAlignment="1">
      <alignment vertical="top"/>
    </xf>
    <xf numFmtId="0" fontId="3" fillId="0" borderId="1" xfId="0" applyFont="1" applyBorder="1" applyAlignment="1" applyProtection="1">
      <alignment vertical="top"/>
    </xf>
    <xf numFmtId="0" fontId="0" fillId="0" borderId="4" xfId="0" applyBorder="1" applyAlignment="1" applyProtection="1">
      <alignment horizontal="center" wrapText="1"/>
    </xf>
    <xf numFmtId="0" fontId="3" fillId="0" borderId="14" xfId="0" applyFont="1" applyBorder="1" applyAlignment="1" applyProtection="1">
      <alignment vertical="top"/>
    </xf>
    <xf numFmtId="0" fontId="0" fillId="0" borderId="34" xfId="0" applyFont="1" applyBorder="1" applyAlignment="1" applyProtection="1">
      <alignment horizontal="center" wrapText="1"/>
    </xf>
    <xf numFmtId="0" fontId="17" fillId="0" borderId="22" xfId="0" applyNumberFormat="1" applyFont="1" applyBorder="1" applyAlignment="1" applyProtection="1"/>
    <xf numFmtId="0" fontId="17" fillId="0" borderId="1" xfId="0" applyNumberFormat="1" applyFont="1" applyBorder="1" applyAlignment="1" applyProtection="1">
      <alignment horizontal="center"/>
    </xf>
    <xf numFmtId="0" fontId="0" fillId="0" borderId="2" xfId="0" applyBorder="1" applyProtection="1"/>
    <xf numFmtId="3" fontId="3" fillId="0" borderId="2" xfId="4" applyNumberFormat="1" applyFont="1" applyBorder="1" applyProtection="1"/>
    <xf numFmtId="3" fontId="0" fillId="0" borderId="42" xfId="4" applyNumberFormat="1" applyFont="1" applyBorder="1" applyProtection="1"/>
    <xf numFmtId="3" fontId="0" fillId="0" borderId="2" xfId="2" applyNumberFormat="1" applyFont="1" applyBorder="1" applyProtection="1"/>
    <xf numFmtId="0" fontId="33" fillId="0" borderId="64" xfId="0" applyFont="1" applyBorder="1" applyAlignment="1">
      <alignment wrapText="1"/>
    </xf>
    <xf numFmtId="3" fontId="12" fillId="0" borderId="2" xfId="0" applyNumberFormat="1" applyFont="1" applyBorder="1" applyAlignment="1" applyProtection="1">
      <alignment vertical="top"/>
    </xf>
    <xf numFmtId="3" fontId="2" fillId="0" borderId="2" xfId="0" applyNumberFormat="1" applyFont="1" applyFill="1" applyBorder="1" applyProtection="1"/>
    <xf numFmtId="3" fontId="2" fillId="0" borderId="1" xfId="0" applyNumberFormat="1" applyFont="1" applyFill="1" applyBorder="1" applyProtection="1"/>
    <xf numFmtId="0" fontId="17" fillId="0" borderId="35" xfId="0" applyNumberFormat="1" applyFont="1" applyBorder="1" applyAlignment="1" applyProtection="1">
      <alignment horizontal="center"/>
    </xf>
    <xf numFmtId="17" fontId="11" fillId="0" borderId="2" xfId="0" applyNumberFormat="1" applyFont="1" applyBorder="1" applyAlignment="1" applyProtection="1"/>
    <xf numFmtId="3" fontId="3" fillId="0" borderId="1" xfId="4" applyNumberFormat="1" applyFont="1" applyBorder="1" applyProtection="1"/>
    <xf numFmtId="0" fontId="0" fillId="0" borderId="22" xfId="0" applyBorder="1" applyProtection="1"/>
    <xf numFmtId="0" fontId="1" fillId="0" borderId="1" xfId="0" applyFont="1" applyBorder="1" applyAlignment="1" applyProtection="1">
      <alignment vertical="top" wrapText="1"/>
    </xf>
    <xf numFmtId="3" fontId="0" fillId="0" borderId="22" xfId="0" applyNumberFormat="1" applyFont="1" applyBorder="1" applyAlignment="1" applyProtection="1">
      <alignment horizontal="center" wrapText="1"/>
    </xf>
    <xf numFmtId="3" fontId="0" fillId="0" borderId="1" xfId="0" applyNumberFormat="1" applyBorder="1" applyAlignment="1" applyProtection="1">
      <alignment horizontal="right"/>
    </xf>
    <xf numFmtId="3" fontId="0" fillId="0" borderId="1" xfId="0" applyNumberFormat="1" applyBorder="1" applyProtection="1"/>
    <xf numFmtId="3" fontId="12" fillId="0" borderId="1" xfId="0" applyNumberFormat="1" applyFont="1" applyBorder="1" applyAlignment="1" applyProtection="1">
      <alignment vertical="top"/>
    </xf>
    <xf numFmtId="0" fontId="0" fillId="0" borderId="21" xfId="0" applyBorder="1" applyProtection="1">
      <protection locked="0"/>
    </xf>
    <xf numFmtId="3" fontId="2" fillId="0" borderId="1" xfId="0" applyNumberFormat="1" applyFont="1" applyBorder="1" applyProtection="1"/>
    <xf numFmtId="6" fontId="12" fillId="0" borderId="18" xfId="0" applyNumberFormat="1" applyFont="1" applyBorder="1"/>
    <xf numFmtId="6" fontId="0" fillId="0" borderId="20" xfId="0" applyNumberFormat="1" applyBorder="1"/>
    <xf numFmtId="0" fontId="1" fillId="0" borderId="14" xfId="0" applyFont="1" applyBorder="1" applyAlignment="1" applyProtection="1">
      <alignment vertical="top" wrapText="1"/>
    </xf>
    <xf numFmtId="0" fontId="12" fillId="0" borderId="1" xfId="0" applyFont="1" applyBorder="1" applyAlignment="1" applyProtection="1"/>
    <xf numFmtId="0" fontId="12" fillId="0" borderId="1" xfId="0" applyFont="1" applyBorder="1" applyAlignment="1" applyProtection="1">
      <alignment horizontal="left"/>
    </xf>
    <xf numFmtId="0" fontId="0" fillId="0" borderId="1" xfId="0" applyBorder="1" applyAlignment="1" applyProtection="1">
      <alignment horizontal="center" wrapText="1"/>
    </xf>
    <xf numFmtId="0" fontId="0" fillId="0" borderId="1" xfId="0" applyFont="1" applyBorder="1" applyAlignment="1" applyProtection="1">
      <alignment horizontal="center" wrapText="1"/>
    </xf>
    <xf numFmtId="0" fontId="11" fillId="0" borderId="69" xfId="0" applyFont="1" applyBorder="1" applyAlignment="1">
      <alignment horizontal="left"/>
    </xf>
    <xf numFmtId="0" fontId="11" fillId="0" borderId="19" xfId="0" applyFont="1" applyBorder="1" applyAlignment="1">
      <alignment horizontal="left"/>
    </xf>
    <xf numFmtId="38" fontId="7" fillId="0" borderId="14" xfId="1" applyNumberFormat="1" applyFont="1" applyBorder="1" applyProtection="1"/>
    <xf numFmtId="38" fontId="0" fillId="0" borderId="15" xfId="1" applyNumberFormat="1" applyFont="1" applyBorder="1" applyProtection="1"/>
    <xf numFmtId="0" fontId="2" fillId="0" borderId="0" xfId="0" applyFont="1" applyFill="1" applyBorder="1"/>
    <xf numFmtId="15" fontId="0" fillId="0" borderId="0" xfId="0" applyNumberFormat="1"/>
    <xf numFmtId="0" fontId="2" fillId="0" borderId="0" xfId="0" applyFont="1"/>
    <xf numFmtId="0" fontId="34" fillId="0" borderId="0" xfId="0" applyNumberFormat="1" applyFont="1"/>
    <xf numFmtId="171" fontId="0" fillId="0" borderId="55" xfId="0" applyNumberFormat="1" applyBorder="1"/>
    <xf numFmtId="0" fontId="27" fillId="0" borderId="57" xfId="0" applyFont="1" applyFill="1" applyBorder="1" applyAlignment="1">
      <alignment horizontal="right"/>
    </xf>
    <xf numFmtId="49" fontId="0" fillId="0" borderId="1" xfId="0" applyNumberFormat="1" applyBorder="1"/>
    <xf numFmtId="0" fontId="0" fillId="0" borderId="1" xfId="0" applyFill="1" applyBorder="1"/>
    <xf numFmtId="0" fontId="27" fillId="0" borderId="70" xfId="0" applyFont="1" applyBorder="1" applyAlignment="1">
      <alignment horizontal="right"/>
    </xf>
    <xf numFmtId="171" fontId="0" fillId="0" borderId="3" xfId="0" applyNumberFormat="1" applyBorder="1"/>
    <xf numFmtId="0" fontId="0" fillId="0" borderId="3" xfId="0" applyNumberFormat="1" applyBorder="1"/>
    <xf numFmtId="171" fontId="0" fillId="0" borderId="71" xfId="0" applyNumberFormat="1" applyBorder="1"/>
    <xf numFmtId="0" fontId="27" fillId="0" borderId="72" xfId="0" applyFont="1" applyFill="1" applyBorder="1" applyAlignment="1">
      <alignment horizontal="right"/>
    </xf>
    <xf numFmtId="0" fontId="0" fillId="0" borderId="6" xfId="0" applyFill="1" applyBorder="1"/>
    <xf numFmtId="0" fontId="0" fillId="0" borderId="73" xfId="0" applyBorder="1"/>
    <xf numFmtId="38" fontId="0" fillId="0" borderId="31" xfId="0" applyNumberFormat="1" applyBorder="1"/>
    <xf numFmtId="38" fontId="0" fillId="0" borderId="60" xfId="0" applyNumberFormat="1" applyBorder="1"/>
    <xf numFmtId="165" fontId="0" fillId="0" borderId="74" xfId="1" applyFont="1" applyBorder="1" applyAlignment="1">
      <alignment horizontal="left"/>
    </xf>
    <xf numFmtId="165" fontId="0" fillId="0" borderId="75" xfId="1" applyFont="1" applyBorder="1" applyAlignment="1">
      <alignment horizontal="left"/>
    </xf>
    <xf numFmtId="0" fontId="0" fillId="0" borderId="77" xfId="0" applyBorder="1" applyAlignment="1" applyProtection="1">
      <alignment horizontal="left"/>
      <protection locked="0"/>
    </xf>
    <xf numFmtId="0" fontId="0" fillId="0" borderId="78" xfId="0" applyBorder="1" applyAlignment="1" applyProtection="1">
      <alignment horizontal="left"/>
      <protection locked="0"/>
    </xf>
    <xf numFmtId="6" fontId="0" fillId="0" borderId="79" xfId="1" applyNumberFormat="1" applyFont="1" applyBorder="1" applyAlignment="1"/>
    <xf numFmtId="165" fontId="0" fillId="0" borderId="80" xfId="1" applyFont="1" applyBorder="1" applyAlignment="1">
      <alignment horizontal="left"/>
    </xf>
    <xf numFmtId="165" fontId="0" fillId="0" borderId="81" xfId="1" applyFont="1" applyBorder="1" applyAlignment="1">
      <alignment horizontal="left"/>
    </xf>
    <xf numFmtId="0" fontId="0" fillId="0" borderId="82" xfId="0" applyBorder="1" applyAlignment="1" applyProtection="1">
      <alignment horizontal="left"/>
      <protection locked="0"/>
    </xf>
    <xf numFmtId="0" fontId="11" fillId="0" borderId="1" xfId="0" applyFont="1" applyBorder="1"/>
    <xf numFmtId="0" fontId="13" fillId="0" borderId="1" xfId="0" applyFont="1" applyBorder="1"/>
    <xf numFmtId="0" fontId="13" fillId="0" borderId="1" xfId="0" applyFont="1" applyBorder="1" applyAlignment="1">
      <alignment horizontal="right"/>
    </xf>
    <xf numFmtId="0" fontId="13" fillId="0" borderId="1" xfId="0" applyFont="1" applyBorder="1" applyAlignment="1">
      <alignment horizontal="left"/>
    </xf>
    <xf numFmtId="0" fontId="3" fillId="0" borderId="1" xfId="0" applyFont="1" applyBorder="1" applyAlignment="1" applyProtection="1">
      <alignment vertical="top" wrapText="1"/>
      <protection locked="0"/>
    </xf>
    <xf numFmtId="0" fontId="12" fillId="0" borderId="1" xfId="0" applyFont="1" applyBorder="1" applyAlignment="1">
      <alignment horizontal="right" vertical="top"/>
    </xf>
    <xf numFmtId="0" fontId="3" fillId="0" borderId="1" xfId="0" applyFont="1" applyBorder="1" applyAlignment="1" applyProtection="1">
      <alignment vertical="top"/>
      <protection locked="0"/>
    </xf>
    <xf numFmtId="0" fontId="17" fillId="0" borderId="1" xfId="0" applyNumberFormat="1" applyFont="1" applyBorder="1" applyAlignment="1">
      <alignment horizontal="center"/>
    </xf>
    <xf numFmtId="0" fontId="0" fillId="0" borderId="1" xfId="0" applyBorder="1" applyAlignment="1" applyProtection="1">
      <alignment horizontal="left"/>
      <protection locked="0"/>
    </xf>
    <xf numFmtId="0" fontId="9" fillId="0" borderId="1" xfId="0" applyFont="1" applyBorder="1" applyAlignment="1">
      <alignment horizontal="left"/>
    </xf>
    <xf numFmtId="0" fontId="1" fillId="0" borderId="1" xfId="0" applyFont="1" applyBorder="1" applyAlignment="1" applyProtection="1">
      <alignment vertical="top" wrapText="1"/>
      <protection locked="0"/>
    </xf>
    <xf numFmtId="0" fontId="17" fillId="0" borderId="1" xfId="0" applyFont="1" applyBorder="1" applyAlignment="1">
      <alignment horizontal="left"/>
    </xf>
    <xf numFmtId="0" fontId="28" fillId="0" borderId="1" xfId="0" applyFont="1" applyBorder="1" applyAlignment="1">
      <alignment horizontal="left"/>
    </xf>
    <xf numFmtId="0" fontId="2" fillId="0" borderId="1" xfId="0" applyFont="1" applyBorder="1" applyAlignment="1">
      <alignment horizontal="left" vertical="top"/>
    </xf>
    <xf numFmtId="0" fontId="12" fillId="0" borderId="1" xfId="0" applyFont="1" applyBorder="1" applyAlignment="1">
      <alignment horizontal="right" vertical="center"/>
    </xf>
    <xf numFmtId="0" fontId="12" fillId="0" borderId="1" xfId="0" applyFont="1" applyBorder="1" applyAlignment="1">
      <alignment horizontal="left" vertical="top"/>
    </xf>
    <xf numFmtId="0" fontId="1" fillId="0" borderId="1" xfId="0" applyFont="1" applyBorder="1" applyAlignment="1" applyProtection="1">
      <alignment vertical="top"/>
      <protection locked="0"/>
    </xf>
    <xf numFmtId="0" fontId="10" fillId="0" borderId="1" xfId="0" applyFont="1" applyBorder="1" applyAlignment="1">
      <alignment vertical="top" wrapText="1"/>
    </xf>
    <xf numFmtId="0" fontId="12" fillId="0" borderId="20" xfId="0" applyFont="1" applyBorder="1"/>
    <xf numFmtId="0" fontId="0" fillId="0" borderId="10" xfId="0" applyBorder="1" applyProtection="1">
      <protection locked="0"/>
    </xf>
    <xf numFmtId="0" fontId="0" fillId="0" borderId="6" xfId="0" applyBorder="1" applyProtection="1">
      <protection locked="0"/>
    </xf>
    <xf numFmtId="0" fontId="8" fillId="0" borderId="15" xfId="0" applyFont="1" applyBorder="1"/>
    <xf numFmtId="166" fontId="0" fillId="0" borderId="15" xfId="4" applyNumberFormat="1" applyFont="1" applyBorder="1"/>
    <xf numFmtId="166" fontId="0" fillId="0" borderId="12" xfId="4" applyNumberFormat="1" applyFont="1" applyBorder="1"/>
    <xf numFmtId="0" fontId="0" fillId="0" borderId="83" xfId="0" applyBorder="1" applyAlignment="1">
      <alignment vertical="center"/>
    </xf>
    <xf numFmtId="166" fontId="2" fillId="0" borderId="7" xfId="4" applyNumberFormat="1" applyFont="1" applyFill="1" applyBorder="1"/>
    <xf numFmtId="166" fontId="2" fillId="0" borderId="27" xfId="4" applyNumberFormat="1" applyFont="1" applyFill="1" applyBorder="1"/>
    <xf numFmtId="170" fontId="0" fillId="0" borderId="13" xfId="0" applyNumberFormat="1" applyBorder="1"/>
    <xf numFmtId="166" fontId="12" fillId="0" borderId="31" xfId="4" applyNumberFormat="1" applyFont="1" applyBorder="1"/>
    <xf numFmtId="167" fontId="12" fillId="0" borderId="1" xfId="0" applyNumberFormat="1" applyFont="1" applyBorder="1" applyAlignment="1">
      <alignment horizontal="right" vertical="top"/>
    </xf>
    <xf numFmtId="3" fontId="0" fillId="0" borderId="85" xfId="2" applyNumberFormat="1" applyFont="1" applyBorder="1" applyProtection="1">
      <protection locked="0"/>
    </xf>
    <xf numFmtId="0" fontId="33" fillId="0" borderId="86" xfId="0" applyFont="1" applyBorder="1"/>
    <xf numFmtId="166" fontId="12" fillId="0" borderId="60" xfId="4" applyNumberFormat="1" applyFont="1" applyBorder="1"/>
    <xf numFmtId="1" fontId="12" fillId="0" borderId="1" xfId="0" applyNumberFormat="1" applyFont="1" applyBorder="1" applyAlignment="1" applyProtection="1">
      <alignment horizontal="center"/>
    </xf>
    <xf numFmtId="0" fontId="0" fillId="0" borderId="87" xfId="0" applyBorder="1" applyAlignment="1" applyProtection="1">
      <alignment horizontal="left"/>
      <protection locked="0"/>
    </xf>
    <xf numFmtId="0" fontId="12" fillId="0" borderId="31" xfId="0" applyFont="1" applyBorder="1" applyAlignment="1">
      <alignment horizontal="right" vertical="top"/>
    </xf>
    <xf numFmtId="0" fontId="12" fillId="0" borderId="60" xfId="0" applyFont="1" applyFill="1" applyBorder="1" applyAlignment="1" applyProtection="1">
      <alignment horizontal="right" vertical="center"/>
      <protection locked="0"/>
    </xf>
    <xf numFmtId="0" fontId="0" fillId="0" borderId="81" xfId="0" applyBorder="1"/>
    <xf numFmtId="0" fontId="4" fillId="0" borderId="22" xfId="3" applyBorder="1" applyAlignment="1" applyProtection="1"/>
    <xf numFmtId="0" fontId="3" fillId="0" borderId="31" xfId="0" applyFont="1" applyBorder="1"/>
    <xf numFmtId="0" fontId="3" fillId="0" borderId="12" xfId="0" applyFont="1" applyBorder="1"/>
    <xf numFmtId="0" fontId="3" fillId="0" borderId="13" xfId="0" applyFont="1" applyBorder="1"/>
    <xf numFmtId="0" fontId="3" fillId="0" borderId="8" xfId="0" applyFont="1" applyBorder="1"/>
    <xf numFmtId="0" fontId="3" fillId="0" borderId="9" xfId="0" applyFont="1" applyBorder="1"/>
    <xf numFmtId="0" fontId="6" fillId="0" borderId="1" xfId="0" applyFont="1" applyBorder="1" applyAlignment="1">
      <alignment wrapText="1"/>
    </xf>
    <xf numFmtId="0" fontId="6" fillId="0" borderId="1" xfId="0" applyFont="1" applyBorder="1" applyAlignment="1">
      <alignment vertical="top" wrapText="1"/>
    </xf>
    <xf numFmtId="0" fontId="14" fillId="0" borderId="1" xfId="0" applyFont="1" applyFill="1" applyBorder="1"/>
    <xf numFmtId="0" fontId="10" fillId="0" borderId="1" xfId="0" applyFont="1" applyFill="1" applyBorder="1" applyAlignment="1">
      <alignment wrapText="1"/>
    </xf>
    <xf numFmtId="0" fontId="6" fillId="0" borderId="1" xfId="0" applyFont="1" applyFill="1" applyBorder="1" applyAlignment="1">
      <alignment wrapText="1"/>
    </xf>
    <xf numFmtId="0" fontId="6" fillId="0" borderId="0" xfId="0" applyFont="1" applyAlignment="1">
      <alignment vertical="top"/>
    </xf>
    <xf numFmtId="0" fontId="6" fillId="0" borderId="0" xfId="0" applyFont="1" applyAlignment="1"/>
    <xf numFmtId="0" fontId="3" fillId="0" borderId="2" xfId="0" applyFont="1" applyBorder="1"/>
    <xf numFmtId="0" fontId="0" fillId="0" borderId="12" xfId="0" applyFill="1" applyBorder="1"/>
    <xf numFmtId="0" fontId="0" fillId="0" borderId="22" xfId="0" applyFill="1" applyBorder="1"/>
    <xf numFmtId="0" fontId="0" fillId="0" borderId="0" xfId="0" applyFill="1"/>
    <xf numFmtId="0" fontId="3" fillId="0" borderId="9" xfId="0" applyFont="1" applyFill="1" applyBorder="1"/>
    <xf numFmtId="0" fontId="0" fillId="0" borderId="9" xfId="0" applyFill="1" applyBorder="1"/>
    <xf numFmtId="0" fontId="0" fillId="0" borderId="30" xfId="0" applyFill="1" applyBorder="1"/>
    <xf numFmtId="0" fontId="3" fillId="0" borderId="12" xfId="0" applyFont="1" applyFill="1" applyBorder="1"/>
    <xf numFmtId="0" fontId="13" fillId="0" borderId="1" xfId="0" applyFont="1" applyFill="1" applyBorder="1" applyAlignment="1">
      <alignment horizontal="right"/>
    </xf>
    <xf numFmtId="3" fontId="2" fillId="0" borderId="14" xfId="0" applyNumberFormat="1" applyFont="1" applyFill="1" applyBorder="1"/>
    <xf numFmtId="3" fontId="2" fillId="0" borderId="23" xfId="0" applyNumberFormat="1" applyFont="1" applyFill="1" applyBorder="1"/>
    <xf numFmtId="3" fontId="2" fillId="0" borderId="23" xfId="0" applyNumberFormat="1" applyFont="1" applyFill="1" applyBorder="1" applyProtection="1"/>
    <xf numFmtId="0" fontId="0" fillId="3" borderId="0" xfId="0" applyFill="1" applyBorder="1"/>
    <xf numFmtId="0" fontId="0" fillId="3" borderId="128" xfId="0" applyFill="1" applyBorder="1"/>
    <xf numFmtId="166" fontId="0" fillId="0" borderId="33" xfId="4" applyNumberFormat="1" applyFont="1" applyBorder="1"/>
    <xf numFmtId="166" fontId="12" fillId="0" borderId="18" xfId="4" applyNumberFormat="1" applyFont="1" applyBorder="1" applyAlignment="1">
      <alignment vertical="top"/>
    </xf>
    <xf numFmtId="0" fontId="0" fillId="0" borderId="102" xfId="0" applyBorder="1" applyAlignment="1" applyProtection="1">
      <protection locked="0"/>
    </xf>
    <xf numFmtId="0" fontId="0" fillId="0" borderId="31" xfId="0" applyBorder="1" applyAlignment="1" applyProtection="1">
      <protection locked="0"/>
    </xf>
    <xf numFmtId="0" fontId="13" fillId="3" borderId="0" xfId="0" applyFont="1" applyFill="1" applyBorder="1" applyAlignment="1">
      <alignment horizontal="right" wrapText="1"/>
    </xf>
    <xf numFmtId="0" fontId="13" fillId="3" borderId="127" xfId="0" applyFont="1" applyFill="1" applyBorder="1" applyAlignment="1">
      <alignment horizontal="right" wrapText="1"/>
    </xf>
    <xf numFmtId="0" fontId="1" fillId="0" borderId="22" xfId="0" applyFont="1" applyFill="1" applyBorder="1"/>
    <xf numFmtId="165" fontId="0" fillId="0" borderId="30" xfId="1" applyFont="1" applyFill="1" applyBorder="1"/>
    <xf numFmtId="0" fontId="1" fillId="0" borderId="1" xfId="0" applyFont="1" applyFill="1" applyBorder="1"/>
    <xf numFmtId="165" fontId="0" fillId="3" borderId="12" xfId="1" applyFont="1" applyFill="1" applyBorder="1"/>
    <xf numFmtId="165" fontId="0" fillId="3" borderId="8" xfId="1" applyFont="1" applyFill="1" applyBorder="1"/>
    <xf numFmtId="165" fontId="0" fillId="3" borderId="9" xfId="1" applyFont="1" applyFill="1" applyBorder="1"/>
    <xf numFmtId="0" fontId="0" fillId="0" borderId="3" xfId="0" applyFont="1" applyBorder="1" applyAlignment="1">
      <alignment horizontal="center"/>
    </xf>
    <xf numFmtId="0" fontId="0" fillId="0" borderId="36" xfId="0" applyBorder="1"/>
    <xf numFmtId="0" fontId="5" fillId="2" borderId="0" xfId="0" applyFont="1" applyFill="1" applyBorder="1" applyAlignment="1">
      <alignment horizontal="right"/>
    </xf>
    <xf numFmtId="0" fontId="5" fillId="0" borderId="1" xfId="0" applyFont="1" applyBorder="1" applyAlignment="1">
      <alignment horizontal="right" vertical="center"/>
    </xf>
    <xf numFmtId="0" fontId="0" fillId="0" borderId="14" xfId="0" applyBorder="1" applyProtection="1"/>
    <xf numFmtId="0" fontId="0" fillId="2" borderId="2" xfId="0" applyFill="1" applyBorder="1"/>
    <xf numFmtId="173" fontId="1" fillId="2" borderId="89" xfId="0" applyNumberFormat="1" applyFont="1" applyFill="1" applyBorder="1" applyAlignment="1" applyProtection="1">
      <protection locked="0"/>
    </xf>
    <xf numFmtId="0" fontId="5" fillId="2" borderId="6" xfId="0" applyFont="1" applyFill="1" applyBorder="1" applyAlignment="1">
      <alignment horizontal="right"/>
    </xf>
    <xf numFmtId="173" fontId="7" fillId="2" borderId="6" xfId="0" applyNumberFormat="1" applyFont="1" applyFill="1" applyBorder="1" applyAlignment="1" applyProtection="1">
      <alignment horizontal="right"/>
      <protection locked="0"/>
    </xf>
    <xf numFmtId="0" fontId="4" fillId="2" borderId="34" xfId="3" applyFill="1" applyBorder="1" applyAlignment="1" applyProtection="1"/>
    <xf numFmtId="0" fontId="4" fillId="2" borderId="0" xfId="3" applyFill="1" applyBorder="1" applyAlignment="1" applyProtection="1"/>
    <xf numFmtId="177" fontId="0" fillId="0" borderId="10" xfId="0" applyNumberFormat="1" applyBorder="1"/>
    <xf numFmtId="0" fontId="3" fillId="0" borderId="2" xfId="0" applyFont="1" applyBorder="1" applyAlignment="1" applyProtection="1">
      <alignment vertical="top"/>
    </xf>
    <xf numFmtId="175" fontId="0" fillId="0" borderId="7" xfId="0" applyNumberFormat="1" applyBorder="1"/>
    <xf numFmtId="176" fontId="12" fillId="0" borderId="17" xfId="0" applyNumberFormat="1" applyFont="1" applyBorder="1" applyAlignment="1">
      <alignment horizontal="right" vertical="top"/>
    </xf>
    <xf numFmtId="178" fontId="0" fillId="0" borderId="7" xfId="0" applyNumberFormat="1" applyBorder="1"/>
    <xf numFmtId="0" fontId="1" fillId="0" borderId="2" xfId="0" applyFont="1" applyBorder="1" applyAlignment="1" applyProtection="1">
      <alignment vertical="top" wrapText="1"/>
    </xf>
    <xf numFmtId="3" fontId="0" fillId="0" borderId="14" xfId="0" applyNumberFormat="1" applyFont="1" applyBorder="1" applyAlignment="1">
      <alignment horizontal="left"/>
    </xf>
    <xf numFmtId="3" fontId="0" fillId="0" borderId="14" xfId="0" applyNumberFormat="1" applyFont="1" applyBorder="1" applyAlignment="1">
      <alignment horizontal="center" wrapText="1"/>
    </xf>
    <xf numFmtId="0" fontId="0" fillId="0" borderId="43" xfId="0" applyBorder="1"/>
    <xf numFmtId="0" fontId="3" fillId="0" borderId="3" xfId="0" applyFont="1" applyBorder="1" applyAlignment="1" applyProtection="1">
      <alignment vertical="top" wrapText="1"/>
      <protection locked="0"/>
    </xf>
    <xf numFmtId="0" fontId="0" fillId="0" borderId="14" xfId="0" applyNumberFormat="1" applyBorder="1"/>
    <xf numFmtId="0" fontId="3" fillId="0" borderId="1" xfId="0" applyFont="1" applyBorder="1" applyAlignment="1" applyProtection="1">
      <alignment horizontal="left" vertical="top"/>
      <protection locked="0"/>
    </xf>
    <xf numFmtId="0" fontId="3" fillId="0" borderId="1" xfId="0" applyFont="1" applyBorder="1" applyAlignment="1">
      <alignment horizontal="left" wrapText="1"/>
    </xf>
    <xf numFmtId="0" fontId="1" fillId="0" borderId="2" xfId="0" applyFont="1" applyBorder="1" applyAlignment="1" applyProtection="1">
      <alignment vertical="top"/>
    </xf>
    <xf numFmtId="0" fontId="0" fillId="2" borderId="36" xfId="0" applyFill="1" applyBorder="1"/>
    <xf numFmtId="173" fontId="7" fillId="2" borderId="6" xfId="0" applyNumberFormat="1" applyFont="1" applyFill="1" applyBorder="1" applyAlignment="1" applyProtection="1">
      <alignment horizontal="left"/>
      <protection locked="0"/>
    </xf>
    <xf numFmtId="0" fontId="1" fillId="0" borderId="32" xfId="0" applyFont="1" applyBorder="1" applyProtection="1">
      <protection locked="0"/>
    </xf>
    <xf numFmtId="172" fontId="0" fillId="0" borderId="31" xfId="0" applyNumberFormat="1" applyBorder="1" applyAlignment="1" applyProtection="1">
      <alignment horizontal="left"/>
      <protection locked="0"/>
    </xf>
    <xf numFmtId="0" fontId="1" fillId="0" borderId="6" xfId="0" applyFont="1" applyBorder="1" applyAlignment="1" applyProtection="1">
      <alignment horizontal="left"/>
      <protection locked="0"/>
    </xf>
    <xf numFmtId="179" fontId="0" fillId="0" borderId="88" xfId="4" applyNumberFormat="1" applyFont="1" applyBorder="1" applyProtection="1">
      <protection locked="0"/>
    </xf>
    <xf numFmtId="179" fontId="12" fillId="0" borderId="17" xfId="0" applyNumberFormat="1" applyFont="1" applyBorder="1" applyAlignment="1">
      <alignment horizontal="right" vertical="top"/>
    </xf>
    <xf numFmtId="179" fontId="0" fillId="0" borderId="1" xfId="4" applyNumberFormat="1" applyFont="1" applyBorder="1"/>
    <xf numFmtId="177" fontId="0" fillId="0" borderId="1" xfId="4" applyNumberFormat="1" applyFont="1" applyBorder="1"/>
    <xf numFmtId="179" fontId="12" fillId="0" borderId="1" xfId="0" applyNumberFormat="1" applyFont="1" applyBorder="1" applyAlignment="1">
      <alignment vertical="top"/>
    </xf>
    <xf numFmtId="180" fontId="0" fillId="0" borderId="65" xfId="1" applyNumberFormat="1" applyFont="1" applyBorder="1" applyAlignment="1" applyProtection="1">
      <protection locked="0"/>
    </xf>
    <xf numFmtId="180" fontId="0" fillId="0" borderId="66" xfId="1" applyNumberFormat="1" applyFont="1" applyBorder="1" applyAlignment="1" applyProtection="1">
      <protection locked="0"/>
    </xf>
    <xf numFmtId="180" fontId="0" fillId="0" borderId="67" xfId="1" applyNumberFormat="1" applyFont="1" applyBorder="1" applyAlignment="1" applyProtection="1">
      <protection locked="0"/>
    </xf>
    <xf numFmtId="180" fontId="0" fillId="0" borderId="68" xfId="1" applyNumberFormat="1" applyFont="1" applyBorder="1" applyAlignment="1"/>
    <xf numFmtId="180" fontId="7" fillId="0" borderId="94" xfId="1" applyNumberFormat="1" applyFont="1" applyBorder="1" applyProtection="1">
      <protection locked="0"/>
    </xf>
    <xf numFmtId="180" fontId="7" fillId="0" borderId="39" xfId="1" applyNumberFormat="1" applyFont="1" applyBorder="1" applyProtection="1">
      <protection locked="0"/>
    </xf>
    <xf numFmtId="180" fontId="7" fillId="0" borderId="19" xfId="1" applyNumberFormat="1" applyFont="1" applyBorder="1" applyProtection="1"/>
    <xf numFmtId="180" fontId="7" fillId="0" borderId="75" xfId="1" applyNumberFormat="1" applyFont="1" applyBorder="1" applyProtection="1"/>
    <xf numFmtId="172" fontId="0" fillId="0" borderId="65" xfId="1" applyNumberFormat="1" applyFont="1" applyBorder="1" applyAlignment="1" applyProtection="1">
      <protection locked="0"/>
    </xf>
    <xf numFmtId="172" fontId="0" fillId="0" borderId="76" xfId="1" applyNumberFormat="1" applyFont="1" applyBorder="1" applyAlignment="1" applyProtection="1">
      <protection locked="0"/>
    </xf>
    <xf numFmtId="172" fontId="7" fillId="0" borderId="94" xfId="1" applyNumberFormat="1" applyFont="1" applyBorder="1" applyProtection="1">
      <protection locked="0"/>
    </xf>
    <xf numFmtId="172" fontId="7" fillId="0" borderId="75" xfId="1" applyNumberFormat="1" applyFont="1" applyBorder="1" applyProtection="1"/>
    <xf numFmtId="172" fontId="7" fillId="0" borderId="39" xfId="1" applyNumberFormat="1" applyFont="1" applyBorder="1" applyProtection="1">
      <protection locked="0"/>
    </xf>
    <xf numFmtId="172" fontId="7" fillId="0" borderId="19" xfId="1" applyNumberFormat="1" applyFont="1" applyBorder="1" applyProtection="1"/>
    <xf numFmtId="172" fontId="0" fillId="0" borderId="68" xfId="1" applyNumberFormat="1" applyFont="1" applyBorder="1" applyAlignment="1"/>
    <xf numFmtId="172" fontId="0" fillId="0" borderId="31" xfId="0" applyNumberFormat="1" applyBorder="1" applyAlignment="1" applyProtection="1">
      <alignment horizontal="left" vertical="center"/>
      <protection locked="0"/>
    </xf>
    <xf numFmtId="181" fontId="7" fillId="0" borderId="63" xfId="1" applyNumberFormat="1" applyFont="1" applyBorder="1" applyProtection="1">
      <protection locked="0"/>
    </xf>
    <xf numFmtId="181" fontId="7" fillId="0" borderId="31" xfId="1" applyNumberFormat="1" applyFont="1" applyBorder="1" applyProtection="1">
      <protection locked="0"/>
    </xf>
    <xf numFmtId="181" fontId="7" fillId="0" borderId="62" xfId="1" applyNumberFormat="1" applyFont="1" applyBorder="1" applyProtection="1">
      <protection locked="0"/>
    </xf>
    <xf numFmtId="181" fontId="7" fillId="0" borderId="11" xfId="1" applyNumberFormat="1" applyFont="1" applyBorder="1" applyProtection="1">
      <protection locked="0"/>
    </xf>
    <xf numFmtId="181" fontId="0" fillId="0" borderId="66" xfId="1" applyNumberFormat="1" applyFont="1" applyBorder="1" applyAlignment="1" applyProtection="1">
      <protection locked="0"/>
    </xf>
    <xf numFmtId="181" fontId="0" fillId="0" borderId="67" xfId="1" applyNumberFormat="1" applyFont="1" applyBorder="1" applyAlignment="1" applyProtection="1">
      <protection locked="0"/>
    </xf>
    <xf numFmtId="177" fontId="12" fillId="0" borderId="6" xfId="2" applyNumberFormat="1" applyFont="1" applyBorder="1" applyAlignment="1">
      <alignment vertical="top"/>
    </xf>
    <xf numFmtId="2" fontId="13" fillId="0" borderId="6" xfId="0" applyNumberFormat="1" applyFont="1" applyBorder="1" applyAlignment="1">
      <alignment horizontal="right"/>
    </xf>
    <xf numFmtId="0" fontId="0" fillId="0" borderId="148" xfId="0" applyBorder="1" applyProtection="1">
      <protection locked="0"/>
    </xf>
    <xf numFmtId="182" fontId="13" fillId="0" borderId="24" xfId="0" applyNumberFormat="1" applyFont="1" applyBorder="1" applyAlignment="1" applyProtection="1">
      <protection locked="0"/>
    </xf>
    <xf numFmtId="2" fontId="13" fillId="0" borderId="52" xfId="0" applyNumberFormat="1" applyFont="1" applyBorder="1" applyAlignment="1">
      <alignment horizontal="right"/>
    </xf>
    <xf numFmtId="0" fontId="13" fillId="0" borderId="149" xfId="0" applyFont="1" applyBorder="1"/>
    <xf numFmtId="0" fontId="8" fillId="0" borderId="149" xfId="0" applyFont="1" applyBorder="1"/>
    <xf numFmtId="17" fontId="11" fillId="0" borderId="150" xfId="0" applyNumberFormat="1" applyFont="1" applyBorder="1" applyAlignment="1">
      <alignment horizontal="right"/>
    </xf>
    <xf numFmtId="2" fontId="13" fillId="0" borderId="151" xfId="0" applyNumberFormat="1" applyFont="1" applyBorder="1" applyAlignment="1"/>
    <xf numFmtId="0" fontId="0" fillId="0" borderId="151" xfId="0" applyBorder="1"/>
    <xf numFmtId="0" fontId="0" fillId="0" borderId="151" xfId="0" applyFont="1" applyBorder="1" applyAlignment="1">
      <alignment wrapText="1"/>
    </xf>
    <xf numFmtId="0" fontId="0" fillId="0" borderId="152" xfId="0" applyBorder="1"/>
    <xf numFmtId="17" fontId="11" fillId="3" borderId="153" xfId="0" applyNumberFormat="1" applyFont="1" applyFill="1" applyBorder="1" applyAlignment="1">
      <alignment horizontal="right"/>
    </xf>
    <xf numFmtId="17" fontId="11" fillId="0" borderId="153" xfId="0" applyNumberFormat="1" applyFont="1" applyBorder="1" applyAlignment="1">
      <alignment horizontal="right"/>
    </xf>
    <xf numFmtId="0" fontId="1" fillId="0" borderId="43" xfId="0" applyFont="1" applyBorder="1" applyAlignment="1" applyProtection="1">
      <alignment vertical="top"/>
    </xf>
    <xf numFmtId="0" fontId="1" fillId="0" borderId="3" xfId="0" applyFont="1" applyBorder="1" applyAlignment="1" applyProtection="1">
      <alignment vertical="top"/>
      <protection locked="0"/>
    </xf>
    <xf numFmtId="0" fontId="0" fillId="0" borderId="154" xfId="0" applyBorder="1"/>
    <xf numFmtId="0" fontId="0" fillId="0" borderId="155" xfId="0" applyFont="1" applyBorder="1" applyAlignment="1">
      <alignment horizontal="left" vertical="top"/>
    </xf>
    <xf numFmtId="0" fontId="0" fillId="0" borderId="155" xfId="0" applyBorder="1"/>
    <xf numFmtId="0" fontId="0" fillId="0" borderId="155" xfId="0" applyFont="1" applyBorder="1" applyAlignment="1">
      <alignment horizontal="left"/>
    </xf>
    <xf numFmtId="0" fontId="0" fillId="0" borderId="155" xfId="0" applyFont="1" applyBorder="1" applyAlignment="1">
      <alignment horizontal="center" wrapText="1"/>
    </xf>
    <xf numFmtId="0" fontId="0" fillId="0" borderId="156" xfId="0" applyFont="1" applyBorder="1" applyAlignment="1" applyProtection="1">
      <alignment horizontal="center" wrapText="1"/>
    </xf>
    <xf numFmtId="0" fontId="0" fillId="0" borderId="155" xfId="0" applyFont="1" applyBorder="1" applyAlignment="1">
      <alignment wrapText="1"/>
    </xf>
    <xf numFmtId="0" fontId="0" fillId="0" borderId="157" xfId="0" applyBorder="1"/>
    <xf numFmtId="2" fontId="13" fillId="0" borderId="152" xfId="0" applyNumberFormat="1" applyFont="1" applyBorder="1" applyAlignment="1"/>
    <xf numFmtId="17" fontId="11" fillId="0" borderId="17" xfId="0" applyNumberFormat="1" applyFont="1" applyBorder="1" applyAlignment="1">
      <alignment horizontal="right"/>
    </xf>
    <xf numFmtId="180" fontId="0" fillId="0" borderId="39" xfId="0" applyNumberFormat="1" applyBorder="1" applyProtection="1">
      <protection locked="0"/>
    </xf>
    <xf numFmtId="180" fontId="0" fillId="0" borderId="31" xfId="0" applyNumberFormat="1" applyBorder="1" applyProtection="1">
      <protection locked="0"/>
    </xf>
    <xf numFmtId="180" fontId="12" fillId="0" borderId="14" xfId="0" applyNumberFormat="1" applyFont="1" applyBorder="1" applyAlignment="1">
      <alignment vertical="top"/>
    </xf>
    <xf numFmtId="180" fontId="0" fillId="0" borderId="61" xfId="0" applyNumberFormat="1" applyBorder="1" applyProtection="1">
      <protection locked="0"/>
    </xf>
    <xf numFmtId="181" fontId="0" fillId="0" borderId="31" xfId="0" applyNumberFormat="1" applyBorder="1" applyProtection="1">
      <protection locked="0"/>
    </xf>
    <xf numFmtId="181" fontId="0" fillId="0" borderId="60" xfId="0" applyNumberFormat="1" applyBorder="1" applyProtection="1">
      <protection locked="0"/>
    </xf>
    <xf numFmtId="183" fontId="0" fillId="0" borderId="8" xfId="2" applyNumberFormat="1" applyFont="1" applyBorder="1" applyProtection="1">
      <protection locked="0"/>
    </xf>
    <xf numFmtId="184" fontId="0" fillId="0" borderId="9" xfId="2" applyNumberFormat="1" applyFont="1" applyBorder="1" applyProtection="1">
      <protection locked="0"/>
    </xf>
    <xf numFmtId="184" fontId="0" fillId="0" borderId="0" xfId="0" applyNumberFormat="1"/>
    <xf numFmtId="184" fontId="0" fillId="0" borderId="30" xfId="2" applyNumberFormat="1" applyFont="1" applyBorder="1" applyProtection="1">
      <protection locked="0"/>
    </xf>
    <xf numFmtId="183" fontId="2" fillId="0" borderId="17" xfId="2" applyNumberFormat="1" applyFont="1" applyFill="1" applyBorder="1"/>
    <xf numFmtId="183" fontId="0" fillId="0" borderId="9" xfId="0" applyNumberFormat="1" applyBorder="1" applyProtection="1">
      <protection locked="0"/>
    </xf>
    <xf numFmtId="184" fontId="0" fillId="0" borderId="9" xfId="0" applyNumberFormat="1" applyBorder="1" applyProtection="1">
      <protection locked="0"/>
    </xf>
    <xf numFmtId="184" fontId="0" fillId="0" borderId="10" xfId="0" applyNumberFormat="1" applyBorder="1" applyProtection="1">
      <protection locked="0"/>
    </xf>
    <xf numFmtId="183" fontId="12" fillId="0" borderId="6" xfId="0" applyNumberFormat="1" applyFont="1" applyBorder="1" applyAlignment="1">
      <alignment vertical="top"/>
    </xf>
    <xf numFmtId="183" fontId="0" fillId="0" borderId="32" xfId="2" applyNumberFormat="1" applyFont="1" applyBorder="1" applyProtection="1">
      <protection locked="0"/>
    </xf>
    <xf numFmtId="184" fontId="0" fillId="0" borderId="31" xfId="0" applyNumberFormat="1" applyBorder="1" applyProtection="1">
      <protection locked="0"/>
    </xf>
    <xf numFmtId="184" fontId="0" fillId="0" borderId="32" xfId="0" applyNumberFormat="1" applyBorder="1" applyProtection="1">
      <protection locked="0"/>
    </xf>
    <xf numFmtId="184" fontId="0" fillId="0" borderId="11" xfId="0" applyNumberFormat="1" applyBorder="1" applyProtection="1">
      <protection locked="0"/>
    </xf>
    <xf numFmtId="183" fontId="2" fillId="0" borderId="48" xfId="2" applyNumberFormat="1" applyFont="1" applyFill="1" applyBorder="1"/>
    <xf numFmtId="185" fontId="0" fillId="0" borderId="8" xfId="2" applyNumberFormat="1" applyFont="1" applyBorder="1" applyProtection="1">
      <protection locked="0"/>
    </xf>
    <xf numFmtId="184" fontId="0" fillId="0" borderId="13" xfId="2" applyNumberFormat="1" applyFont="1" applyBorder="1" applyProtection="1">
      <protection locked="0"/>
    </xf>
    <xf numFmtId="184" fontId="0" fillId="0" borderId="10" xfId="2" applyNumberFormat="1" applyFont="1" applyBorder="1" applyProtection="1">
      <protection locked="0"/>
    </xf>
    <xf numFmtId="185" fontId="12" fillId="0" borderId="31" xfId="0" applyNumberFormat="1" applyFont="1" applyBorder="1" applyAlignment="1">
      <alignment vertical="top"/>
    </xf>
    <xf numFmtId="185" fontId="12" fillId="0" borderId="63" xfId="0" applyNumberFormat="1" applyFont="1" applyBorder="1" applyAlignment="1">
      <alignment vertical="top"/>
    </xf>
    <xf numFmtId="185" fontId="0" fillId="0" borderId="12" xfId="0" applyNumberFormat="1" applyBorder="1" applyProtection="1">
      <protection locked="0"/>
    </xf>
    <xf numFmtId="185" fontId="12" fillId="0" borderId="11" xfId="0" applyNumberFormat="1" applyFont="1" applyBorder="1" applyAlignment="1">
      <alignment vertical="top"/>
    </xf>
    <xf numFmtId="185" fontId="12" fillId="0" borderId="29" xfId="0" applyNumberFormat="1" applyFont="1" applyBorder="1" applyAlignment="1">
      <alignment vertical="top"/>
    </xf>
    <xf numFmtId="185" fontId="12" fillId="0" borderId="11" xfId="0" applyNumberFormat="1" applyFont="1" applyBorder="1" applyAlignment="1" applyProtection="1">
      <alignment vertical="top"/>
      <protection locked="0"/>
    </xf>
    <xf numFmtId="185" fontId="12" fillId="0" borderId="29" xfId="0" applyNumberFormat="1" applyFont="1" applyBorder="1" applyAlignment="1" applyProtection="1">
      <alignment vertical="top"/>
      <protection locked="0"/>
    </xf>
    <xf numFmtId="185" fontId="2" fillId="0" borderId="17" xfId="0" applyNumberFormat="1" applyFont="1" applyFill="1" applyBorder="1"/>
    <xf numFmtId="185" fontId="0" fillId="0" borderId="8" xfId="2" applyNumberFormat="1" applyFont="1" applyBorder="1"/>
    <xf numFmtId="185" fontId="0" fillId="0" borderId="8" xfId="0" applyNumberFormat="1" applyBorder="1"/>
    <xf numFmtId="185" fontId="0" fillId="0" borderId="25" xfId="2" applyNumberFormat="1" applyFont="1" applyBorder="1"/>
    <xf numFmtId="184" fontId="0" fillId="0" borderId="9" xfId="0" applyNumberFormat="1" applyBorder="1"/>
    <xf numFmtId="184" fontId="0" fillId="0" borderId="26" xfId="0" applyNumberFormat="1" applyBorder="1"/>
    <xf numFmtId="185" fontId="12" fillId="0" borderId="18" xfId="2" applyNumberFormat="1" applyFont="1" applyBorder="1" applyAlignment="1">
      <alignment vertical="top"/>
    </xf>
    <xf numFmtId="185" fontId="12" fillId="0" borderId="18" xfId="0" applyNumberFormat="1" applyFont="1" applyBorder="1" applyAlignment="1">
      <alignment vertical="top"/>
    </xf>
    <xf numFmtId="185" fontId="12" fillId="0" borderId="93" xfId="2" applyNumberFormat="1" applyFont="1" applyBorder="1" applyAlignment="1">
      <alignment vertical="top"/>
    </xf>
    <xf numFmtId="185" fontId="0" fillId="0" borderId="9" xfId="2" applyNumberFormat="1" applyFont="1" applyBorder="1"/>
    <xf numFmtId="185" fontId="0" fillId="0" borderId="9" xfId="0" applyNumberFormat="1" applyBorder="1"/>
    <xf numFmtId="185" fontId="0" fillId="0" borderId="26" xfId="2" applyNumberFormat="1" applyFont="1" applyBorder="1"/>
    <xf numFmtId="184" fontId="0" fillId="0" borderId="6" xfId="0" applyNumberFormat="1" applyBorder="1"/>
    <xf numFmtId="185" fontId="12" fillId="0" borderId="11" xfId="2" applyNumberFormat="1" applyFont="1" applyBorder="1" applyAlignment="1">
      <alignment vertical="top"/>
    </xf>
    <xf numFmtId="185" fontId="0" fillId="0" borderId="46" xfId="2" applyNumberFormat="1" applyFont="1" applyBorder="1"/>
    <xf numFmtId="185" fontId="0" fillId="0" borderId="9" xfId="0" applyNumberFormat="1" applyFill="1" applyBorder="1" applyProtection="1">
      <protection locked="0"/>
    </xf>
    <xf numFmtId="185" fontId="0" fillId="0" borderId="26" xfId="0" applyNumberFormat="1" applyFill="1" applyBorder="1" applyProtection="1">
      <protection locked="0"/>
    </xf>
    <xf numFmtId="185" fontId="37" fillId="0" borderId="18" xfId="2" applyNumberFormat="1" applyFont="1" applyBorder="1" applyAlignment="1">
      <alignment vertical="top"/>
    </xf>
    <xf numFmtId="185" fontId="37" fillId="0" borderId="18" xfId="0" applyNumberFormat="1" applyFont="1" applyBorder="1" applyAlignment="1">
      <alignment vertical="top"/>
    </xf>
    <xf numFmtId="185" fontId="37" fillId="0" borderId="93" xfId="2" applyNumberFormat="1" applyFont="1" applyBorder="1" applyAlignment="1">
      <alignment vertical="top"/>
    </xf>
    <xf numFmtId="183" fontId="0" fillId="0" borderId="8" xfId="4" applyNumberFormat="1" applyFont="1" applyBorder="1" applyProtection="1">
      <protection locked="0"/>
    </xf>
    <xf numFmtId="183" fontId="12" fillId="0" borderId="11" xfId="0" applyNumberFormat="1" applyFont="1" applyBorder="1" applyAlignment="1">
      <alignment vertical="top"/>
    </xf>
    <xf numFmtId="183" fontId="0" fillId="0" borderId="61" xfId="4" applyNumberFormat="1" applyFont="1" applyBorder="1" applyProtection="1">
      <protection locked="0"/>
    </xf>
    <xf numFmtId="183" fontId="12" fillId="0" borderId="18" xfId="0" applyNumberFormat="1" applyFont="1" applyBorder="1" applyAlignment="1">
      <alignment vertical="top"/>
    </xf>
    <xf numFmtId="183" fontId="12" fillId="0" borderId="18" xfId="0" applyNumberFormat="1" applyFont="1" applyBorder="1" applyAlignment="1" applyProtection="1">
      <alignment horizontal="right" vertical="top"/>
    </xf>
    <xf numFmtId="184" fontId="0" fillId="0" borderId="9" xfId="4" applyNumberFormat="1" applyFont="1" applyBorder="1" applyProtection="1">
      <protection locked="0"/>
    </xf>
    <xf numFmtId="184" fontId="0" fillId="0" borderId="10" xfId="4" applyNumberFormat="1" applyFont="1" applyBorder="1" applyProtection="1">
      <protection locked="0"/>
    </xf>
    <xf numFmtId="184" fontId="0" fillId="0" borderId="31" xfId="4" applyNumberFormat="1" applyFont="1" applyBorder="1" applyProtection="1">
      <protection locked="0"/>
    </xf>
    <xf numFmtId="183" fontId="0" fillId="0" borderId="20" xfId="0" applyNumberFormat="1" applyBorder="1" applyProtection="1">
      <protection locked="0"/>
    </xf>
    <xf numFmtId="183" fontId="0" fillId="0" borderId="25" xfId="4" applyNumberFormat="1" applyFont="1" applyBorder="1" applyProtection="1">
      <protection locked="0"/>
    </xf>
    <xf numFmtId="183" fontId="12" fillId="0" borderId="23" xfId="0" applyNumberFormat="1" applyFont="1" applyBorder="1" applyAlignment="1">
      <alignment vertical="top"/>
    </xf>
    <xf numFmtId="183" fontId="12" fillId="0" borderId="18" xfId="4" applyNumberFormat="1" applyFont="1" applyBorder="1"/>
    <xf numFmtId="183" fontId="0" fillId="0" borderId="90" xfId="2" applyNumberFormat="1" applyFont="1" applyBorder="1" applyProtection="1">
      <protection locked="0"/>
    </xf>
    <xf numFmtId="183" fontId="12" fillId="0" borderId="92" xfId="2" applyNumberFormat="1" applyFont="1" applyBorder="1" applyAlignment="1" applyProtection="1">
      <alignment horizontal="right"/>
      <protection locked="0"/>
    </xf>
    <xf numFmtId="186" fontId="0" fillId="0" borderId="25" xfId="4" applyNumberFormat="1" applyFont="1" applyBorder="1" applyProtection="1">
      <protection locked="0"/>
    </xf>
    <xf numFmtId="184" fontId="0" fillId="0" borderId="89" xfId="0" applyNumberFormat="1" applyBorder="1" applyProtection="1">
      <protection locked="0"/>
    </xf>
    <xf numFmtId="184" fontId="0" fillId="0" borderId="63" xfId="4" applyNumberFormat="1" applyFont="1" applyBorder="1" applyProtection="1">
      <protection locked="0"/>
    </xf>
    <xf numFmtId="184" fontId="0" fillId="0" borderId="90" xfId="2" applyNumberFormat="1" applyFont="1" applyBorder="1" applyProtection="1">
      <protection locked="0"/>
    </xf>
    <xf numFmtId="184" fontId="0" fillId="0" borderId="91" xfId="2" applyNumberFormat="1" applyFont="1" applyBorder="1" applyProtection="1">
      <protection locked="0"/>
    </xf>
    <xf numFmtId="184" fontId="0" fillId="0" borderId="26" xfId="4" applyNumberFormat="1" applyFont="1" applyBorder="1" applyProtection="1">
      <protection locked="0"/>
    </xf>
    <xf numFmtId="184" fontId="0" fillId="0" borderId="28" xfId="4" applyNumberFormat="1" applyFont="1" applyBorder="1" applyProtection="1">
      <protection locked="0"/>
    </xf>
    <xf numFmtId="183" fontId="12" fillId="0" borderId="18" xfId="2" applyNumberFormat="1" applyFont="1" applyBorder="1"/>
    <xf numFmtId="183" fontId="12" fillId="0" borderId="17" xfId="0" applyNumberFormat="1" applyFont="1" applyBorder="1" applyAlignment="1">
      <alignment horizontal="right" vertical="top"/>
    </xf>
    <xf numFmtId="183" fontId="12" fillId="0" borderId="18" xfId="0" applyNumberFormat="1" applyFont="1" applyBorder="1" applyAlignment="1" applyProtection="1">
      <alignment vertical="top"/>
    </xf>
    <xf numFmtId="184" fontId="0" fillId="0" borderId="63" xfId="2" applyNumberFormat="1" applyFont="1" applyBorder="1" applyProtection="1">
      <protection locked="0"/>
    </xf>
    <xf numFmtId="184" fontId="0" fillId="0" borderId="89" xfId="2" applyNumberFormat="1" applyFont="1" applyBorder="1" applyProtection="1">
      <protection locked="0"/>
    </xf>
    <xf numFmtId="183" fontId="0" fillId="0" borderId="88" xfId="2" applyNumberFormat="1" applyFont="1" applyBorder="1" applyProtection="1">
      <protection locked="0"/>
    </xf>
    <xf numFmtId="185" fontId="0" fillId="0" borderId="8" xfId="4" applyNumberFormat="1" applyFont="1" applyBorder="1" applyProtection="1">
      <protection locked="0"/>
    </xf>
    <xf numFmtId="185" fontId="0" fillId="0" borderId="61" xfId="4" applyNumberFormat="1" applyFont="1" applyBorder="1" applyProtection="1">
      <protection locked="0"/>
    </xf>
    <xf numFmtId="185" fontId="12" fillId="0" borderId="18" xfId="0" applyNumberFormat="1" applyFont="1" applyBorder="1" applyAlignment="1" applyProtection="1">
      <alignment vertical="top"/>
    </xf>
    <xf numFmtId="184" fontId="0" fillId="0" borderId="20" xfId="0" applyNumberFormat="1" applyBorder="1" applyProtection="1">
      <protection locked="0"/>
    </xf>
    <xf numFmtId="185" fontId="0" fillId="0" borderId="25" xfId="4" applyNumberFormat="1" applyFont="1" applyBorder="1" applyProtection="1">
      <protection locked="0"/>
    </xf>
    <xf numFmtId="185" fontId="12" fillId="0" borderId="23" xfId="0" applyNumberFormat="1" applyFont="1" applyBorder="1" applyAlignment="1">
      <alignment vertical="top"/>
    </xf>
    <xf numFmtId="185" fontId="12" fillId="0" borderId="18" xfId="2" applyNumberFormat="1" applyFont="1" applyBorder="1"/>
    <xf numFmtId="185" fontId="0" fillId="0" borderId="90" xfId="2" applyNumberFormat="1" applyFont="1" applyBorder="1" applyProtection="1">
      <protection locked="0"/>
    </xf>
    <xf numFmtId="185" fontId="12" fillId="0" borderId="92" xfId="2" applyNumberFormat="1" applyFont="1" applyBorder="1" applyAlignment="1" applyProtection="1">
      <alignment horizontal="right"/>
      <protection locked="0"/>
    </xf>
    <xf numFmtId="185" fontId="0" fillId="0" borderId="88" xfId="2" applyNumberFormat="1" applyFont="1" applyBorder="1" applyProtection="1">
      <protection locked="0"/>
    </xf>
    <xf numFmtId="184" fontId="12" fillId="0" borderId="6" xfId="0" applyNumberFormat="1" applyFont="1" applyBorder="1" applyAlignment="1">
      <alignment vertical="top"/>
    </xf>
    <xf numFmtId="185" fontId="0" fillId="0" borderId="33" xfId="0" applyNumberFormat="1" applyBorder="1" applyProtection="1">
      <protection locked="0"/>
    </xf>
    <xf numFmtId="184" fontId="0" fillId="0" borderId="26" xfId="0" applyNumberFormat="1" applyBorder="1" applyProtection="1">
      <protection locked="0"/>
    </xf>
    <xf numFmtId="184" fontId="0" fillId="0" borderId="13" xfId="0" applyNumberFormat="1" applyBorder="1" applyProtection="1">
      <protection locked="0"/>
    </xf>
    <xf numFmtId="184" fontId="0" fillId="0" borderId="28" xfId="0" applyNumberFormat="1" applyBorder="1" applyProtection="1">
      <protection locked="0"/>
    </xf>
    <xf numFmtId="185" fontId="12" fillId="0" borderId="93" xfId="0" applyNumberFormat="1" applyFont="1" applyBorder="1" applyAlignment="1">
      <alignment vertical="top"/>
    </xf>
    <xf numFmtId="185" fontId="0" fillId="0" borderId="20" xfId="0" applyNumberFormat="1" applyBorder="1" applyProtection="1">
      <protection locked="0"/>
    </xf>
    <xf numFmtId="185" fontId="0" fillId="0" borderId="88" xfId="0" applyNumberFormat="1" applyBorder="1" applyProtection="1">
      <protection locked="0"/>
    </xf>
    <xf numFmtId="184" fontId="0" fillId="0" borderId="21" xfId="0" applyNumberFormat="1" applyBorder="1" applyProtection="1">
      <protection locked="0"/>
    </xf>
    <xf numFmtId="184" fontId="0" fillId="0" borderId="59" xfId="0" applyNumberFormat="1" applyBorder="1" applyProtection="1">
      <protection locked="0"/>
    </xf>
    <xf numFmtId="185" fontId="0" fillId="0" borderId="20" xfId="0" applyNumberFormat="1" applyBorder="1"/>
    <xf numFmtId="185" fontId="0" fillId="0" borderId="88" xfId="0" applyNumberFormat="1" applyBorder="1"/>
    <xf numFmtId="185" fontId="0" fillId="0" borderId="13" xfId="0" applyNumberFormat="1" applyBorder="1"/>
    <xf numFmtId="185" fontId="2" fillId="0" borderId="17" xfId="0" applyNumberFormat="1" applyFont="1" applyBorder="1"/>
    <xf numFmtId="185" fontId="2" fillId="0" borderId="48" xfId="0" applyNumberFormat="1" applyFont="1" applyBorder="1"/>
    <xf numFmtId="183" fontId="12" fillId="0" borderId="93" xfId="0" applyNumberFormat="1" applyFont="1" applyBorder="1" applyAlignment="1">
      <alignment vertical="top"/>
    </xf>
    <xf numFmtId="183" fontId="0" fillId="0" borderId="88" xfId="0" applyNumberFormat="1" applyBorder="1" applyProtection="1">
      <protection locked="0"/>
    </xf>
    <xf numFmtId="183" fontId="0" fillId="0" borderId="20" xfId="0" applyNumberFormat="1" applyBorder="1"/>
    <xf numFmtId="183" fontId="0" fillId="0" borderId="88" xfId="0" applyNumberFormat="1" applyBorder="1"/>
    <xf numFmtId="183" fontId="0" fillId="0" borderId="13" xfId="0" applyNumberFormat="1" applyBorder="1"/>
    <xf numFmtId="183" fontId="2" fillId="0" borderId="17" xfId="0" applyNumberFormat="1" applyFont="1" applyBorder="1"/>
    <xf numFmtId="183" fontId="2" fillId="0" borderId="48" xfId="0" applyNumberFormat="1" applyFont="1" applyBorder="1"/>
    <xf numFmtId="183" fontId="0" fillId="0" borderId="12" xfId="0" applyNumberFormat="1" applyBorder="1" applyProtection="1">
      <protection locked="0"/>
    </xf>
    <xf numFmtId="183" fontId="0" fillId="0" borderId="33" xfId="0" applyNumberFormat="1" applyBorder="1" applyProtection="1">
      <protection locked="0"/>
    </xf>
    <xf numFmtId="184" fontId="0" fillId="0" borderId="10" xfId="0" applyNumberFormat="1" applyBorder="1"/>
    <xf numFmtId="184" fontId="0" fillId="0" borderId="28" xfId="0" applyNumberFormat="1" applyBorder="1"/>
    <xf numFmtId="0" fontId="1" fillId="0" borderId="135" xfId="0" applyFont="1" applyBorder="1" applyAlignment="1" applyProtection="1">
      <alignment horizontal="left" vertical="top" wrapText="1"/>
      <protection locked="0"/>
    </xf>
    <xf numFmtId="0" fontId="3" fillId="0" borderId="134" xfId="0" applyFont="1" applyBorder="1" applyAlignment="1" applyProtection="1">
      <alignment horizontal="left" vertical="top"/>
      <protection locked="0"/>
    </xf>
    <xf numFmtId="0" fontId="3" fillId="0" borderId="136" xfId="0" applyFont="1" applyBorder="1" applyAlignment="1" applyProtection="1">
      <alignment horizontal="left" vertical="top"/>
      <protection locked="0"/>
    </xf>
    <xf numFmtId="0" fontId="3" fillId="0" borderId="130" xfId="0" applyFont="1" applyBorder="1" applyAlignment="1" applyProtection="1">
      <alignment horizontal="left" vertical="top"/>
      <protection locked="0"/>
    </xf>
    <xf numFmtId="0" fontId="3" fillId="0" borderId="0" xfId="0" applyFont="1" applyBorder="1" applyAlignment="1" applyProtection="1">
      <alignment horizontal="left" vertical="top"/>
      <protection locked="0"/>
    </xf>
    <xf numFmtId="0" fontId="3" fillId="0" borderId="137" xfId="0" applyFont="1" applyBorder="1" applyAlignment="1" applyProtection="1">
      <alignment horizontal="left" vertical="top"/>
      <protection locked="0"/>
    </xf>
    <xf numFmtId="0" fontId="3" fillId="0" borderId="129" xfId="0" applyFont="1" applyBorder="1" applyAlignment="1" applyProtection="1">
      <alignment horizontal="left" vertical="top"/>
      <protection locked="0"/>
    </xf>
    <xf numFmtId="0" fontId="3" fillId="0" borderId="131" xfId="0" applyFont="1" applyBorder="1" applyAlignment="1" applyProtection="1">
      <alignment horizontal="left" vertical="top"/>
      <protection locked="0"/>
    </xf>
    <xf numFmtId="0" fontId="3" fillId="0" borderId="138" xfId="0" applyFont="1" applyBorder="1" applyAlignment="1" applyProtection="1">
      <alignment horizontal="left" vertical="top"/>
      <protection locked="0"/>
    </xf>
    <xf numFmtId="0" fontId="3" fillId="0" borderId="135" xfId="0" applyFont="1" applyBorder="1" applyAlignment="1" applyProtection="1">
      <alignment horizontal="left" vertical="top"/>
      <protection locked="0"/>
    </xf>
    <xf numFmtId="0" fontId="3" fillId="0" borderId="140" xfId="0" applyFont="1" applyBorder="1" applyAlignment="1" applyProtection="1">
      <alignment horizontal="left" vertical="top"/>
      <protection locked="0"/>
    </xf>
    <xf numFmtId="0" fontId="3" fillId="0" borderId="141" xfId="0" applyFont="1" applyBorder="1" applyAlignment="1" applyProtection="1">
      <alignment horizontal="left" vertical="top"/>
      <protection locked="0"/>
    </xf>
    <xf numFmtId="0" fontId="3" fillId="0" borderId="142" xfId="0" applyFont="1" applyBorder="1" applyAlignment="1" applyProtection="1">
      <alignment horizontal="left" vertical="top"/>
      <protection locked="0"/>
    </xf>
    <xf numFmtId="0" fontId="3" fillId="0" borderId="143" xfId="0" applyFont="1" applyBorder="1" applyAlignment="1" applyProtection="1">
      <alignment horizontal="left" vertical="top"/>
      <protection locked="0"/>
    </xf>
    <xf numFmtId="0" fontId="3" fillId="0" borderId="144" xfId="0" applyFont="1" applyBorder="1" applyAlignment="1" applyProtection="1">
      <alignment horizontal="left" vertical="top"/>
      <protection locked="0"/>
    </xf>
    <xf numFmtId="0" fontId="3" fillId="0" borderId="145" xfId="0" applyFont="1" applyBorder="1" applyAlignment="1" applyProtection="1">
      <alignment horizontal="left" vertical="top"/>
      <protection locked="0"/>
    </xf>
    <xf numFmtId="0" fontId="3" fillId="0" borderId="146" xfId="0" applyFont="1" applyBorder="1" applyAlignment="1" applyProtection="1">
      <alignment horizontal="left" vertical="top"/>
      <protection locked="0"/>
    </xf>
    <xf numFmtId="0" fontId="3" fillId="0" borderId="147" xfId="0" applyFont="1" applyBorder="1" applyAlignment="1" applyProtection="1">
      <alignment horizontal="left" vertical="top"/>
      <protection locked="0"/>
    </xf>
    <xf numFmtId="0" fontId="1" fillId="0" borderId="140" xfId="0" applyFont="1" applyBorder="1" applyAlignment="1" applyProtection="1">
      <alignment horizontal="left" vertical="top"/>
      <protection locked="0"/>
    </xf>
    <xf numFmtId="0" fontId="1" fillId="0" borderId="141" xfId="0" applyFont="1" applyBorder="1" applyAlignment="1" applyProtection="1">
      <alignment horizontal="left" vertical="top"/>
      <protection locked="0"/>
    </xf>
    <xf numFmtId="0" fontId="1" fillId="0" borderId="142" xfId="0" applyFont="1" applyBorder="1" applyAlignment="1" applyProtection="1">
      <alignment horizontal="left" vertical="top"/>
      <protection locked="0"/>
    </xf>
    <xf numFmtId="0" fontId="1" fillId="0" borderId="143" xfId="0" applyFont="1" applyBorder="1" applyAlignment="1" applyProtection="1">
      <alignment horizontal="left" vertical="top"/>
      <protection locked="0"/>
    </xf>
    <xf numFmtId="0" fontId="1" fillId="0" borderId="0" xfId="0" applyFont="1" applyBorder="1" applyAlignment="1" applyProtection="1">
      <alignment horizontal="left" vertical="top"/>
      <protection locked="0"/>
    </xf>
    <xf numFmtId="0" fontId="1" fillId="0" borderId="144" xfId="0" applyFont="1" applyBorder="1" applyAlignment="1" applyProtection="1">
      <alignment horizontal="left" vertical="top"/>
      <protection locked="0"/>
    </xf>
    <xf numFmtId="0" fontId="1" fillId="0" borderId="145" xfId="0" applyFont="1" applyBorder="1" applyAlignment="1" applyProtection="1">
      <alignment horizontal="left" vertical="top"/>
      <protection locked="0"/>
    </xf>
    <xf numFmtId="0" fontId="1" fillId="0" borderId="146" xfId="0" applyFont="1" applyBorder="1" applyAlignment="1" applyProtection="1">
      <alignment horizontal="left" vertical="top"/>
      <protection locked="0"/>
    </xf>
    <xf numFmtId="0" fontId="1" fillId="0" borderId="147" xfId="0" applyFont="1" applyBorder="1" applyAlignment="1" applyProtection="1">
      <alignment horizontal="left" vertical="top"/>
      <protection locked="0"/>
    </xf>
    <xf numFmtId="0" fontId="1" fillId="0" borderId="135" xfId="0" applyFont="1" applyBorder="1" applyAlignment="1" applyProtection="1">
      <alignment horizontal="left" vertical="top"/>
      <protection locked="0"/>
    </xf>
    <xf numFmtId="0" fontId="1" fillId="0" borderId="134" xfId="0" applyFont="1" applyBorder="1" applyAlignment="1" applyProtection="1">
      <alignment horizontal="left" vertical="top"/>
      <protection locked="0"/>
    </xf>
    <xf numFmtId="0" fontId="1" fillId="0" borderId="136" xfId="0" applyFont="1" applyBorder="1" applyAlignment="1" applyProtection="1">
      <alignment horizontal="left" vertical="top"/>
      <protection locked="0"/>
    </xf>
    <xf numFmtId="0" fontId="1" fillId="0" borderId="130" xfId="0" applyFont="1" applyBorder="1" applyAlignment="1" applyProtection="1">
      <alignment horizontal="left" vertical="top"/>
      <protection locked="0"/>
    </xf>
    <xf numFmtId="0" fontId="1" fillId="0" borderId="137" xfId="0" applyFont="1" applyBorder="1" applyAlignment="1" applyProtection="1">
      <alignment horizontal="left" vertical="top"/>
      <protection locked="0"/>
    </xf>
    <xf numFmtId="0" fontId="1" fillId="0" borderId="129" xfId="0" applyFont="1" applyBorder="1" applyAlignment="1" applyProtection="1">
      <alignment horizontal="left" vertical="top"/>
      <protection locked="0"/>
    </xf>
    <xf numFmtId="0" fontId="1" fillId="0" borderId="131" xfId="0" applyFont="1" applyBorder="1" applyAlignment="1" applyProtection="1">
      <alignment horizontal="left" vertical="top"/>
      <protection locked="0"/>
    </xf>
    <xf numFmtId="0" fontId="1" fillId="0" borderId="138" xfId="0" applyFont="1" applyBorder="1" applyAlignment="1" applyProtection="1">
      <alignment horizontal="left" vertical="top"/>
      <protection locked="0"/>
    </xf>
    <xf numFmtId="0" fontId="1" fillId="2" borderId="135" xfId="0" applyFont="1" applyFill="1" applyBorder="1" applyAlignment="1" applyProtection="1">
      <alignment horizontal="left" vertical="top" wrapText="1"/>
      <protection locked="0"/>
    </xf>
    <xf numFmtId="0" fontId="1" fillId="2" borderId="134" xfId="0" applyFont="1" applyFill="1" applyBorder="1" applyAlignment="1" applyProtection="1">
      <alignment horizontal="left" vertical="top"/>
      <protection locked="0"/>
    </xf>
    <xf numFmtId="0" fontId="1" fillId="2" borderId="136" xfId="0" applyFont="1" applyFill="1" applyBorder="1" applyAlignment="1" applyProtection="1">
      <alignment horizontal="left" vertical="top"/>
      <protection locked="0"/>
    </xf>
    <xf numFmtId="0" fontId="1" fillId="2" borderId="130" xfId="0" applyFont="1" applyFill="1" applyBorder="1" applyAlignment="1" applyProtection="1">
      <alignment horizontal="left" vertical="top"/>
      <protection locked="0"/>
    </xf>
    <xf numFmtId="0" fontId="1" fillId="2" borderId="0" xfId="0" applyFont="1" applyFill="1" applyBorder="1" applyAlignment="1" applyProtection="1">
      <alignment horizontal="left" vertical="top"/>
      <protection locked="0"/>
    </xf>
    <xf numFmtId="0" fontId="1" fillId="2" borderId="137" xfId="0" applyFont="1" applyFill="1" applyBorder="1" applyAlignment="1" applyProtection="1">
      <alignment horizontal="left" vertical="top"/>
      <protection locked="0"/>
    </xf>
    <xf numFmtId="0" fontId="1" fillId="2" borderId="129" xfId="0" applyFont="1" applyFill="1" applyBorder="1" applyAlignment="1" applyProtection="1">
      <alignment horizontal="left" vertical="top"/>
      <protection locked="0"/>
    </xf>
    <xf numFmtId="0" fontId="1" fillId="2" borderId="131" xfId="0" applyFont="1" applyFill="1" applyBorder="1" applyAlignment="1" applyProtection="1">
      <alignment horizontal="left" vertical="top"/>
      <protection locked="0"/>
    </xf>
    <xf numFmtId="0" fontId="1" fillId="2" borderId="138" xfId="0" applyFont="1" applyFill="1" applyBorder="1" applyAlignment="1" applyProtection="1">
      <alignment horizontal="left" vertical="top"/>
      <protection locked="0"/>
    </xf>
    <xf numFmtId="0" fontId="1" fillId="2" borderId="135" xfId="0" applyFont="1" applyFill="1" applyBorder="1" applyAlignment="1" applyProtection="1">
      <alignment vertical="top" wrapText="1"/>
      <protection locked="0"/>
    </xf>
    <xf numFmtId="0" fontId="0" fillId="2" borderId="134" xfId="0" applyFill="1" applyBorder="1" applyAlignment="1" applyProtection="1">
      <alignment vertical="top"/>
      <protection locked="0"/>
    </xf>
    <xf numFmtId="0" fontId="0" fillId="2" borderId="136" xfId="0" applyFill="1" applyBorder="1" applyAlignment="1" applyProtection="1">
      <alignment vertical="top"/>
      <protection locked="0"/>
    </xf>
    <xf numFmtId="0" fontId="0" fillId="2" borderId="130" xfId="0" applyFill="1" applyBorder="1" applyAlignment="1" applyProtection="1">
      <alignment vertical="top"/>
      <protection locked="0"/>
    </xf>
    <xf numFmtId="0" fontId="0" fillId="2" borderId="0" xfId="0" applyFill="1" applyBorder="1" applyAlignment="1" applyProtection="1">
      <alignment vertical="top"/>
      <protection locked="0"/>
    </xf>
    <xf numFmtId="0" fontId="0" fillId="2" borderId="137" xfId="0" applyFill="1" applyBorder="1" applyAlignment="1" applyProtection="1">
      <alignment vertical="top"/>
      <protection locked="0"/>
    </xf>
    <xf numFmtId="0" fontId="0" fillId="2" borderId="129" xfId="0" applyFill="1" applyBorder="1" applyAlignment="1" applyProtection="1">
      <alignment vertical="top"/>
      <protection locked="0"/>
    </xf>
    <xf numFmtId="0" fontId="0" fillId="2" borderId="131" xfId="0" applyFill="1" applyBorder="1" applyAlignment="1" applyProtection="1">
      <alignment vertical="top"/>
      <protection locked="0"/>
    </xf>
    <xf numFmtId="0" fontId="0" fillId="2" borderId="138" xfId="0" applyFill="1" applyBorder="1" applyAlignment="1" applyProtection="1">
      <alignment vertical="top"/>
      <protection locked="0"/>
    </xf>
    <xf numFmtId="0" fontId="4" fillId="2" borderId="139" xfId="3" applyFill="1" applyBorder="1" applyAlignment="1" applyProtection="1">
      <alignment horizontal="left"/>
      <protection locked="0"/>
    </xf>
    <xf numFmtId="0" fontId="5" fillId="0" borderId="24" xfId="0" applyFont="1" applyBorder="1" applyAlignment="1">
      <alignment horizontal="center"/>
    </xf>
    <xf numFmtId="0" fontId="5" fillId="0" borderId="120" xfId="0" applyFont="1" applyBorder="1" applyAlignment="1">
      <alignment horizontal="center"/>
    </xf>
    <xf numFmtId="0" fontId="5" fillId="0" borderId="121" xfId="0" applyFont="1" applyBorder="1" applyAlignment="1">
      <alignment horizontal="center"/>
    </xf>
    <xf numFmtId="0" fontId="17" fillId="3" borderId="4" xfId="0" applyNumberFormat="1" applyFont="1" applyFill="1" applyBorder="1" applyAlignment="1">
      <alignment horizontal="center"/>
    </xf>
    <xf numFmtId="0" fontId="17" fillId="3" borderId="5" xfId="0" applyNumberFormat="1" applyFont="1" applyFill="1" applyBorder="1" applyAlignment="1">
      <alignment horizontal="center"/>
    </xf>
    <xf numFmtId="166" fontId="0" fillId="0" borderId="26" xfId="4" applyNumberFormat="1" applyFont="1" applyBorder="1" applyAlignment="1">
      <alignment horizontal="left"/>
    </xf>
    <xf numFmtId="166" fontId="0" fillId="0" borderId="46" xfId="4" applyNumberFormat="1" applyFont="1" applyBorder="1" applyAlignment="1">
      <alignment horizontal="left"/>
    </xf>
    <xf numFmtId="0" fontId="0" fillId="0" borderId="63" xfId="0" applyBorder="1" applyAlignment="1" applyProtection="1">
      <alignment horizontal="left"/>
      <protection locked="0"/>
    </xf>
    <xf numFmtId="0" fontId="0" fillId="0" borderId="102" xfId="0" applyBorder="1" applyAlignment="1" applyProtection="1">
      <alignment horizontal="left"/>
      <protection locked="0"/>
    </xf>
    <xf numFmtId="166" fontId="12" fillId="0" borderId="93" xfId="4" applyNumberFormat="1" applyFont="1" applyBorder="1" applyAlignment="1">
      <alignment horizontal="right"/>
    </xf>
    <xf numFmtId="166" fontId="12" fillId="0" borderId="103" xfId="4" applyNumberFormat="1" applyFont="1" applyBorder="1" applyAlignment="1">
      <alignment horizontal="right"/>
    </xf>
    <xf numFmtId="166" fontId="3" fillId="0" borderId="98" xfId="4" applyNumberFormat="1" applyFont="1" applyBorder="1" applyAlignment="1">
      <alignment horizontal="left"/>
    </xf>
    <xf numFmtId="166" fontId="3" fillId="0" borderId="100" xfId="4" applyNumberFormat="1" applyFont="1" applyBorder="1" applyAlignment="1">
      <alignment horizontal="left"/>
    </xf>
    <xf numFmtId="3" fontId="12" fillId="0" borderId="14" xfId="0" applyNumberFormat="1" applyFont="1" applyBorder="1" applyAlignment="1">
      <alignment horizontal="right" vertical="top"/>
    </xf>
    <xf numFmtId="166" fontId="0" fillId="0" borderId="25" xfId="4" applyNumberFormat="1" applyFont="1" applyBorder="1" applyAlignment="1">
      <alignment horizontal="left"/>
    </xf>
    <xf numFmtId="0" fontId="0" fillId="0" borderId="104" xfId="0" applyBorder="1"/>
    <xf numFmtId="166" fontId="0" fillId="0" borderId="88" xfId="4" applyNumberFormat="1" applyFont="1" applyBorder="1" applyAlignment="1">
      <alignment horizontal="left"/>
    </xf>
    <xf numFmtId="166" fontId="0" fillId="0" borderId="97" xfId="4" applyNumberFormat="1" applyFont="1" applyBorder="1" applyAlignment="1">
      <alignment horizontal="left"/>
    </xf>
    <xf numFmtId="0" fontId="0" fillId="0" borderId="13" xfId="0" applyBorder="1" applyAlignment="1">
      <alignment horizontal="left"/>
    </xf>
    <xf numFmtId="0" fontId="1" fillId="2" borderId="132" xfId="0" applyFont="1" applyFill="1" applyBorder="1" applyAlignment="1" applyProtection="1">
      <protection locked="0"/>
    </xf>
    <xf numFmtId="0" fontId="1" fillId="2" borderId="131" xfId="0" applyFont="1" applyFill="1" applyBorder="1" applyAlignment="1" applyProtection="1">
      <protection locked="0"/>
    </xf>
    <xf numFmtId="0" fontId="4" fillId="2" borderId="131" xfId="3" applyFill="1" applyBorder="1" applyAlignment="1" applyProtection="1">
      <protection locked="0"/>
    </xf>
    <xf numFmtId="0" fontId="4" fillId="2" borderId="131" xfId="3" applyFont="1" applyFill="1" applyBorder="1" applyAlignment="1" applyProtection="1">
      <protection locked="0"/>
    </xf>
    <xf numFmtId="0" fontId="1" fillId="2" borderId="131" xfId="0" applyFont="1" applyFill="1" applyBorder="1" applyAlignment="1" applyProtection="1">
      <alignment horizontal="left"/>
      <protection locked="0"/>
    </xf>
    <xf numFmtId="0" fontId="3" fillId="2" borderId="131" xfId="0" applyFont="1" applyFill="1" applyBorder="1" applyAlignment="1" applyProtection="1">
      <alignment horizontal="left"/>
      <protection locked="0"/>
    </xf>
    <xf numFmtId="0" fontId="1" fillId="2" borderId="131" xfId="0" applyFont="1" applyFill="1" applyBorder="1" applyAlignment="1" applyProtection="1">
      <alignment horizontal="left" vertical="center"/>
      <protection locked="0"/>
    </xf>
    <xf numFmtId="0" fontId="3" fillId="2" borderId="131" xfId="0" applyFont="1" applyFill="1" applyBorder="1" applyAlignment="1" applyProtection="1">
      <alignment horizontal="left" vertical="center"/>
      <protection locked="0"/>
    </xf>
    <xf numFmtId="174" fontId="12" fillId="0" borderId="29" xfId="0" applyNumberFormat="1" applyFont="1" applyBorder="1" applyAlignment="1" applyProtection="1">
      <alignment horizontal="left"/>
      <protection locked="0"/>
    </xf>
    <xf numFmtId="174" fontId="12" fillId="0" borderId="116" xfId="0" applyNumberFormat="1" applyFont="1" applyBorder="1" applyAlignment="1" applyProtection="1">
      <alignment horizontal="left"/>
      <protection locked="0"/>
    </xf>
    <xf numFmtId="10" fontId="12" fillId="0" borderId="98" xfId="4" applyNumberFormat="1" applyFont="1" applyBorder="1" applyAlignment="1" applyProtection="1">
      <alignment horizontal="left"/>
      <protection locked="0"/>
    </xf>
    <xf numFmtId="10" fontId="12" fillId="0" borderId="100" xfId="4" applyNumberFormat="1" applyFont="1" applyBorder="1" applyAlignment="1" applyProtection="1">
      <alignment horizontal="left"/>
      <protection locked="0"/>
    </xf>
    <xf numFmtId="0" fontId="9" fillId="0" borderId="4" xfId="0" applyFont="1" applyBorder="1" applyAlignment="1" applyProtection="1">
      <alignment horizontal="center"/>
      <protection locked="0"/>
    </xf>
    <xf numFmtId="0" fontId="9" fillId="0" borderId="5" xfId="0" applyFont="1" applyBorder="1" applyAlignment="1" applyProtection="1">
      <alignment horizontal="center"/>
      <protection locked="0"/>
    </xf>
    <xf numFmtId="0" fontId="9" fillId="0" borderId="43" xfId="0" applyFont="1" applyBorder="1" applyAlignment="1" applyProtection="1">
      <alignment horizontal="center"/>
      <protection locked="0"/>
    </xf>
    <xf numFmtId="0" fontId="9" fillId="0" borderId="34" xfId="0" applyFont="1" applyBorder="1" applyAlignment="1" applyProtection="1">
      <alignment horizontal="center"/>
      <protection locked="0"/>
    </xf>
    <xf numFmtId="0" fontId="9" fillId="0" borderId="0" xfId="0" applyFont="1" applyBorder="1" applyAlignment="1" applyProtection="1">
      <alignment horizontal="center"/>
      <protection locked="0"/>
    </xf>
    <xf numFmtId="0" fontId="9" fillId="0" borderId="35" xfId="0" applyFont="1" applyBorder="1" applyAlignment="1" applyProtection="1">
      <alignment horizontal="center"/>
      <protection locked="0"/>
    </xf>
    <xf numFmtId="0" fontId="1" fillId="0" borderId="89" xfId="0" applyFont="1" applyBorder="1" applyAlignment="1" applyProtection="1">
      <alignment horizontal="left"/>
      <protection locked="0"/>
    </xf>
    <xf numFmtId="0" fontId="0" fillId="0" borderId="123" xfId="0" applyBorder="1" applyAlignment="1" applyProtection="1">
      <alignment horizontal="left"/>
      <protection locked="0"/>
    </xf>
    <xf numFmtId="0" fontId="0" fillId="0" borderId="47" xfId="0" applyBorder="1" applyAlignment="1" applyProtection="1">
      <alignment horizontal="left"/>
      <protection locked="0"/>
    </xf>
    <xf numFmtId="177" fontId="0" fillId="0" borderId="26" xfId="4" applyNumberFormat="1" applyFont="1" applyBorder="1" applyAlignment="1">
      <alignment horizontal="left"/>
    </xf>
    <xf numFmtId="177" fontId="0" fillId="0" borderId="46" xfId="4" applyNumberFormat="1" applyFont="1" applyBorder="1" applyAlignment="1">
      <alignment horizontal="left"/>
    </xf>
    <xf numFmtId="166" fontId="0" fillId="0" borderId="63" xfId="4" applyNumberFormat="1" applyFont="1" applyBorder="1" applyAlignment="1" applyProtection="1">
      <alignment horizontal="left"/>
      <protection locked="0"/>
    </xf>
    <xf numFmtId="166" fontId="0" fillId="0" borderId="102" xfId="4" applyNumberFormat="1" applyFont="1" applyBorder="1" applyAlignment="1" applyProtection="1">
      <alignment horizontal="left"/>
      <protection locked="0"/>
    </xf>
    <xf numFmtId="166" fontId="3" fillId="0" borderId="63" xfId="4" applyNumberFormat="1" applyFont="1" applyBorder="1" applyAlignment="1">
      <alignment horizontal="left"/>
    </xf>
    <xf numFmtId="166" fontId="3" fillId="0" borderId="102" xfId="4" applyNumberFormat="1" applyFont="1" applyBorder="1" applyAlignment="1">
      <alignment horizontal="left"/>
    </xf>
    <xf numFmtId="0" fontId="0" fillId="0" borderId="62" xfId="0" applyBorder="1" applyAlignment="1" applyProtection="1">
      <alignment horizontal="left"/>
      <protection locked="0"/>
    </xf>
    <xf numFmtId="0" fontId="0" fillId="0" borderId="83" xfId="0" applyBorder="1" applyAlignment="1" applyProtection="1">
      <alignment horizontal="left"/>
      <protection locked="0"/>
    </xf>
    <xf numFmtId="179" fontId="0" fillId="0" borderId="25" xfId="4" applyNumberFormat="1" applyFont="1" applyBorder="1" applyAlignment="1">
      <alignment horizontal="left"/>
    </xf>
    <xf numFmtId="179" fontId="0" fillId="0" borderId="104" xfId="0" applyNumberFormat="1" applyBorder="1"/>
    <xf numFmtId="3" fontId="3" fillId="0" borderId="63" xfId="0" applyNumberFormat="1" applyFont="1" applyBorder="1" applyAlignment="1">
      <alignment horizontal="left" vertical="top"/>
    </xf>
    <xf numFmtId="3" fontId="3" fillId="0" borderId="102" xfId="0" applyNumberFormat="1" applyFont="1" applyBorder="1" applyAlignment="1">
      <alignment horizontal="left" vertical="top"/>
    </xf>
    <xf numFmtId="3" fontId="3" fillId="0" borderId="62" xfId="0" applyNumberFormat="1" applyFont="1" applyBorder="1" applyAlignment="1">
      <alignment horizontal="left"/>
    </xf>
    <xf numFmtId="3" fontId="3" fillId="0" borderId="83" xfId="0" applyNumberFormat="1" applyFont="1" applyBorder="1" applyAlignment="1">
      <alignment horizontal="left"/>
    </xf>
    <xf numFmtId="14" fontId="1" fillId="0" borderId="98" xfId="0" applyNumberFormat="1" applyFont="1" applyBorder="1" applyAlignment="1" applyProtection="1">
      <alignment horizontal="left"/>
      <protection locked="0"/>
    </xf>
    <xf numFmtId="0" fontId="0" fillId="0" borderId="100" xfId="0" applyBorder="1" applyAlignment="1" applyProtection="1">
      <alignment horizontal="left"/>
      <protection locked="0"/>
    </xf>
    <xf numFmtId="0" fontId="1" fillId="2" borderId="98" xfId="3" applyFont="1" applyFill="1" applyBorder="1" applyAlignment="1" applyProtection="1">
      <alignment horizontal="left"/>
      <protection locked="0"/>
    </xf>
    <xf numFmtId="0" fontId="0" fillId="2" borderId="99" xfId="3" applyFont="1" applyFill="1" applyBorder="1" applyAlignment="1" applyProtection="1">
      <alignment horizontal="left"/>
      <protection locked="0"/>
    </xf>
    <xf numFmtId="0" fontId="0" fillId="0" borderId="98" xfId="0" applyBorder="1" applyAlignment="1" applyProtection="1">
      <alignment horizontal="left"/>
      <protection locked="0"/>
    </xf>
    <xf numFmtId="0" fontId="0" fillId="0" borderId="14" xfId="0" applyBorder="1" applyAlignment="1">
      <alignment horizontal="left"/>
    </xf>
    <xf numFmtId="0" fontId="0" fillId="0" borderId="1" xfId="0" applyBorder="1" applyAlignment="1">
      <alignment horizontal="left"/>
    </xf>
    <xf numFmtId="0" fontId="1" fillId="2" borderId="31" xfId="0" applyFont="1" applyFill="1" applyBorder="1" applyAlignment="1" applyProtection="1">
      <alignment horizontal="left"/>
      <protection locked="0"/>
    </xf>
    <xf numFmtId="0" fontId="0" fillId="0" borderId="22" xfId="0" applyBorder="1" applyAlignment="1">
      <alignment horizontal="center"/>
    </xf>
    <xf numFmtId="0" fontId="0" fillId="0" borderId="2" xfId="0" applyBorder="1" applyAlignment="1">
      <alignment horizontal="center"/>
    </xf>
    <xf numFmtId="0" fontId="0" fillId="0" borderId="89" xfId="0" applyBorder="1" applyAlignment="1" applyProtection="1">
      <alignment horizontal="left"/>
      <protection locked="0"/>
    </xf>
    <xf numFmtId="0" fontId="0" fillId="0" borderId="124" xfId="0" applyBorder="1" applyAlignment="1" applyProtection="1">
      <alignment horizontal="left"/>
      <protection locked="0"/>
    </xf>
    <xf numFmtId="0" fontId="1" fillId="0" borderId="63" xfId="0" applyFont="1" applyBorder="1" applyAlignment="1" applyProtection="1">
      <alignment horizontal="left"/>
      <protection locked="0"/>
    </xf>
    <xf numFmtId="0" fontId="6" fillId="0" borderId="114" xfId="0" applyFont="1" applyBorder="1" applyAlignment="1" applyProtection="1">
      <alignment horizontal="left"/>
      <protection locked="0"/>
    </xf>
    <xf numFmtId="0" fontId="6" fillId="0" borderId="102" xfId="0" applyFont="1" applyBorder="1" applyAlignment="1" applyProtection="1">
      <alignment horizontal="left"/>
      <protection locked="0"/>
    </xf>
    <xf numFmtId="0" fontId="0" fillId="0" borderId="65" xfId="0" applyBorder="1" applyAlignment="1" applyProtection="1">
      <alignment horizontal="left"/>
      <protection locked="0"/>
    </xf>
    <xf numFmtId="0" fontId="0" fillId="0" borderId="122" xfId="0" applyBorder="1" applyAlignment="1" applyProtection="1">
      <alignment horizontal="left"/>
      <protection locked="0"/>
    </xf>
    <xf numFmtId="0" fontId="0" fillId="0" borderId="66" xfId="0" applyBorder="1" applyAlignment="1" applyProtection="1">
      <alignment horizontal="left"/>
      <protection locked="0"/>
    </xf>
    <xf numFmtId="0" fontId="0" fillId="0" borderId="101" xfId="0" applyBorder="1" applyAlignment="1" applyProtection="1">
      <alignment horizontal="left"/>
      <protection locked="0"/>
    </xf>
    <xf numFmtId="14" fontId="1" fillId="0" borderId="63" xfId="0" applyNumberFormat="1" applyFont="1" applyBorder="1" applyAlignment="1" applyProtection="1">
      <alignment horizontal="left"/>
      <protection locked="0"/>
    </xf>
    <xf numFmtId="0" fontId="6" fillId="0" borderId="115" xfId="0" applyFont="1" applyBorder="1" applyAlignment="1" applyProtection="1">
      <alignment horizontal="left"/>
      <protection locked="0"/>
    </xf>
    <xf numFmtId="0" fontId="6" fillId="0" borderId="116" xfId="0" applyFont="1" applyBorder="1" applyAlignment="1" applyProtection="1">
      <alignment horizontal="left"/>
      <protection locked="0"/>
    </xf>
    <xf numFmtId="0" fontId="0" fillId="0" borderId="107" xfId="0" applyBorder="1" applyAlignment="1" applyProtection="1">
      <alignment horizontal="left"/>
      <protection locked="0"/>
    </xf>
    <xf numFmtId="0" fontId="0" fillId="2" borderId="12" xfId="0" applyFill="1" applyBorder="1" applyAlignment="1" applyProtection="1">
      <alignment horizontal="left"/>
      <protection locked="0"/>
    </xf>
    <xf numFmtId="0" fontId="0" fillId="0" borderId="25" xfId="0" applyBorder="1" applyAlignment="1" applyProtection="1">
      <alignment horizontal="left"/>
      <protection locked="0"/>
    </xf>
    <xf numFmtId="0" fontId="0" fillId="0" borderId="95" xfId="0" applyBorder="1" applyAlignment="1" applyProtection="1">
      <alignment horizontal="left"/>
      <protection locked="0"/>
    </xf>
    <xf numFmtId="0" fontId="0" fillId="0" borderId="96" xfId="0" applyBorder="1" applyAlignment="1" applyProtection="1">
      <alignment horizontal="left"/>
      <protection locked="0"/>
    </xf>
    <xf numFmtId="0" fontId="0" fillId="0" borderId="26" xfId="0" applyBorder="1" applyAlignment="1" applyProtection="1">
      <alignment horizontal="left"/>
      <protection locked="0"/>
    </xf>
    <xf numFmtId="0" fontId="0" fillId="0" borderId="118" xfId="0" applyBorder="1" applyAlignment="1" applyProtection="1">
      <alignment horizontal="left"/>
      <protection locked="0"/>
    </xf>
    <xf numFmtId="0" fontId="0" fillId="0" borderId="119" xfId="0" applyBorder="1" applyAlignment="1" applyProtection="1">
      <alignment horizontal="left"/>
      <protection locked="0"/>
    </xf>
    <xf numFmtId="0" fontId="5" fillId="0" borderId="44" xfId="0" applyFont="1" applyBorder="1" applyAlignment="1">
      <alignment horizontal="center"/>
    </xf>
    <xf numFmtId="0" fontId="1" fillId="2" borderId="63" xfId="3" applyFont="1" applyFill="1" applyBorder="1" applyAlignment="1" applyProtection="1">
      <alignment horizontal="left"/>
      <protection locked="0"/>
    </xf>
    <xf numFmtId="0" fontId="1" fillId="2" borderId="101" xfId="3" applyFont="1" applyFill="1" applyBorder="1" applyAlignment="1" applyProtection="1">
      <alignment horizontal="left"/>
      <protection locked="0"/>
    </xf>
    <xf numFmtId="0" fontId="0" fillId="0" borderId="75" xfId="0" applyBorder="1" applyAlignment="1">
      <alignment horizontal="left"/>
    </xf>
    <xf numFmtId="0" fontId="0" fillId="0" borderId="92" xfId="0" applyBorder="1" applyAlignment="1">
      <alignment horizontal="left"/>
    </xf>
    <xf numFmtId="0" fontId="1" fillId="0" borderId="84" xfId="0" applyFont="1" applyBorder="1" applyAlignment="1" applyProtection="1">
      <alignment horizontal="left"/>
      <protection locked="0"/>
    </xf>
    <xf numFmtId="0" fontId="0" fillId="0" borderId="90" xfId="0" applyBorder="1" applyAlignment="1" applyProtection="1">
      <alignment horizontal="left"/>
      <protection locked="0"/>
    </xf>
    <xf numFmtId="17" fontId="12" fillId="0" borderId="84" xfId="0" applyNumberFormat="1" applyFont="1" applyBorder="1" applyAlignment="1" applyProtection="1">
      <alignment horizontal="left"/>
      <protection locked="0"/>
    </xf>
    <xf numFmtId="0" fontId="12" fillId="0" borderId="90" xfId="0" applyFont="1" applyBorder="1" applyAlignment="1" applyProtection="1">
      <alignment horizontal="left"/>
      <protection locked="0"/>
    </xf>
    <xf numFmtId="0" fontId="12" fillId="0" borderId="126" xfId="0" applyFont="1" applyBorder="1" applyAlignment="1" applyProtection="1">
      <alignment horizontal="left"/>
      <protection locked="0"/>
    </xf>
    <xf numFmtId="0" fontId="12" fillId="0" borderId="84" xfId="0" applyFont="1" applyBorder="1" applyAlignment="1" applyProtection="1">
      <alignment horizontal="left"/>
      <protection locked="0"/>
    </xf>
    <xf numFmtId="0" fontId="0" fillId="0" borderId="23" xfId="0" applyBorder="1" applyAlignment="1">
      <alignment horizontal="center"/>
    </xf>
    <xf numFmtId="0" fontId="0" fillId="0" borderId="42" xfId="0" applyBorder="1" applyAlignment="1">
      <alignment horizontal="center"/>
    </xf>
    <xf numFmtId="0" fontId="0" fillId="0" borderId="108" xfId="0" applyBorder="1" applyAlignment="1" applyProtection="1">
      <alignment horizontal="left"/>
    </xf>
    <xf numFmtId="0" fontId="0" fillId="0" borderId="52" xfId="0" applyBorder="1" applyAlignment="1" applyProtection="1">
      <alignment horizontal="left"/>
    </xf>
    <xf numFmtId="0" fontId="1" fillId="0" borderId="98" xfId="0" applyFont="1" applyBorder="1" applyAlignment="1" applyProtection="1">
      <alignment horizontal="left"/>
      <protection locked="0"/>
    </xf>
    <xf numFmtId="0" fontId="6" fillId="0" borderId="106" xfId="0" applyFont="1" applyBorder="1" applyAlignment="1" applyProtection="1">
      <alignment horizontal="left"/>
    </xf>
    <xf numFmtId="0" fontId="6" fillId="0" borderId="42" xfId="0" applyFont="1" applyBorder="1" applyAlignment="1" applyProtection="1">
      <alignment horizontal="left"/>
    </xf>
    <xf numFmtId="0" fontId="1" fillId="0" borderId="88" xfId="0" applyFont="1" applyBorder="1" applyAlignment="1" applyProtection="1">
      <alignment horizontal="left"/>
      <protection locked="0"/>
    </xf>
    <xf numFmtId="0" fontId="0" fillId="0" borderId="125" xfId="0" applyBorder="1" applyAlignment="1" applyProtection="1">
      <alignment horizontal="left"/>
      <protection locked="0"/>
    </xf>
    <xf numFmtId="0" fontId="0" fillId="0" borderId="97" xfId="0" applyBorder="1" applyAlignment="1" applyProtection="1">
      <alignment horizontal="left"/>
      <protection locked="0"/>
    </xf>
    <xf numFmtId="0" fontId="12" fillId="0" borderId="98" xfId="0" applyFont="1" applyBorder="1" applyAlignment="1" applyProtection="1">
      <alignment horizontal="left"/>
      <protection locked="0"/>
    </xf>
    <xf numFmtId="0" fontId="12" fillId="0" borderId="99" xfId="0" applyFont="1" applyBorder="1" applyAlignment="1" applyProtection="1">
      <alignment horizontal="left"/>
      <protection locked="0"/>
    </xf>
    <xf numFmtId="0" fontId="12" fillId="0" borderId="100" xfId="0" applyFont="1" applyBorder="1" applyAlignment="1" applyProtection="1">
      <alignment horizontal="left"/>
      <protection locked="0"/>
    </xf>
    <xf numFmtId="0" fontId="12" fillId="0" borderId="63" xfId="0" applyFont="1" applyBorder="1" applyAlignment="1" applyProtection="1">
      <alignment horizontal="left"/>
      <protection locked="0"/>
    </xf>
    <xf numFmtId="0" fontId="12" fillId="0" borderId="101" xfId="0" applyFont="1" applyBorder="1" applyAlignment="1" applyProtection="1">
      <alignment horizontal="left"/>
      <protection locked="0"/>
    </xf>
    <xf numFmtId="0" fontId="12" fillId="0" borderId="102" xfId="0" applyFont="1" applyBorder="1" applyAlignment="1" applyProtection="1">
      <alignment horizontal="left"/>
      <protection locked="0"/>
    </xf>
    <xf numFmtId="0" fontId="1" fillId="0" borderId="140" xfId="0" applyFont="1" applyBorder="1" applyAlignment="1" applyProtection="1">
      <alignment horizontal="left" vertical="top" wrapText="1"/>
      <protection locked="0"/>
    </xf>
    <xf numFmtId="0" fontId="33" fillId="0" borderId="3" xfId="0" applyFont="1" applyBorder="1" applyAlignment="1">
      <alignment horizontal="left" wrapText="1" indent="1"/>
    </xf>
    <xf numFmtId="0" fontId="33" fillId="0" borderId="6" xfId="0" applyFont="1" applyBorder="1" applyAlignment="1">
      <alignment horizontal="left" wrapText="1" indent="1"/>
    </xf>
    <xf numFmtId="0" fontId="33" fillId="0" borderId="105" xfId="0" applyFont="1" applyBorder="1" applyAlignment="1">
      <alignment horizontal="left" wrapText="1" indent="1"/>
    </xf>
    <xf numFmtId="0" fontId="9" fillId="0" borderId="22" xfId="0" applyFont="1" applyBorder="1" applyAlignment="1">
      <alignment horizontal="left"/>
    </xf>
    <xf numFmtId="0" fontId="9" fillId="0" borderId="36" xfId="0" applyFont="1" applyBorder="1" applyAlignment="1">
      <alignment horizontal="left"/>
    </xf>
    <xf numFmtId="0" fontId="9" fillId="0" borderId="2" xfId="0" applyFont="1" applyBorder="1" applyAlignment="1">
      <alignment horizontal="left"/>
    </xf>
    <xf numFmtId="0" fontId="0" fillId="0" borderId="88" xfId="0" applyBorder="1" applyAlignment="1" applyProtection="1">
      <alignment horizontal="left"/>
      <protection locked="0"/>
    </xf>
    <xf numFmtId="0" fontId="0" fillId="2" borderId="135" xfId="0" applyFill="1" applyBorder="1" applyAlignment="1" applyProtection="1">
      <alignment horizontal="left" vertical="top"/>
      <protection locked="0"/>
    </xf>
    <xf numFmtId="0" fontId="0" fillId="2" borderId="134" xfId="0" applyFill="1" applyBorder="1" applyAlignment="1" applyProtection="1">
      <alignment horizontal="left" vertical="top"/>
      <protection locked="0"/>
    </xf>
    <xf numFmtId="0" fontId="0" fillId="2" borderId="136" xfId="0" applyFill="1" applyBorder="1" applyAlignment="1" applyProtection="1">
      <alignment horizontal="left" vertical="top"/>
      <protection locked="0"/>
    </xf>
    <xf numFmtId="0" fontId="0" fillId="2" borderId="130" xfId="0" applyFill="1" applyBorder="1" applyAlignment="1" applyProtection="1">
      <alignment horizontal="left" vertical="top"/>
      <protection locked="0"/>
    </xf>
    <xf numFmtId="0" fontId="0" fillId="2" borderId="0" xfId="0" applyFill="1" applyBorder="1" applyAlignment="1" applyProtection="1">
      <alignment horizontal="left" vertical="top"/>
      <protection locked="0"/>
    </xf>
    <xf numFmtId="0" fontId="0" fillId="2" borderId="137" xfId="0" applyFill="1" applyBorder="1" applyAlignment="1" applyProtection="1">
      <alignment horizontal="left" vertical="top"/>
      <protection locked="0"/>
    </xf>
    <xf numFmtId="0" fontId="0" fillId="2" borderId="129" xfId="0" applyFill="1" applyBorder="1" applyAlignment="1" applyProtection="1">
      <alignment horizontal="left" vertical="top"/>
      <protection locked="0"/>
    </xf>
    <xf numFmtId="0" fontId="0" fillId="2" borderId="131" xfId="0" applyFill="1" applyBorder="1" applyAlignment="1" applyProtection="1">
      <alignment horizontal="left" vertical="top"/>
      <protection locked="0"/>
    </xf>
    <xf numFmtId="0" fontId="0" fillId="2" borderId="138" xfId="0" applyFill="1" applyBorder="1" applyAlignment="1" applyProtection="1">
      <alignment horizontal="left" vertical="top"/>
      <protection locked="0"/>
    </xf>
    <xf numFmtId="0" fontId="6" fillId="0" borderId="1" xfId="0" applyFont="1" applyBorder="1" applyAlignment="1" applyProtection="1">
      <alignment horizontal="left" vertical="center" wrapText="1"/>
    </xf>
    <xf numFmtId="0" fontId="1" fillId="2" borderId="133" xfId="0" applyFont="1" applyFill="1" applyBorder="1" applyAlignment="1" applyProtection="1">
      <alignment horizontal="left"/>
      <protection locked="0"/>
    </xf>
    <xf numFmtId="0" fontId="0" fillId="2" borderId="133" xfId="0" applyFill="1" applyBorder="1" applyAlignment="1" applyProtection="1">
      <alignment horizontal="left"/>
      <protection locked="0"/>
    </xf>
    <xf numFmtId="10" fontId="12" fillId="0" borderId="98" xfId="4" applyNumberFormat="1" applyFont="1" applyBorder="1" applyAlignment="1" applyProtection="1">
      <alignment horizontal="left" indent="2"/>
      <protection locked="0"/>
    </xf>
    <xf numFmtId="10" fontId="12" fillId="0" borderId="100" xfId="4" applyNumberFormat="1" applyFont="1" applyBorder="1" applyAlignment="1" applyProtection="1">
      <alignment horizontal="left" indent="2"/>
      <protection locked="0"/>
    </xf>
    <xf numFmtId="0" fontId="5" fillId="0" borderId="52" xfId="0" applyFont="1" applyBorder="1" applyAlignment="1">
      <alignment horizontal="center"/>
    </xf>
    <xf numFmtId="0" fontId="0" fillId="0" borderId="84" xfId="0" applyBorder="1" applyAlignment="1" applyProtection="1">
      <alignment horizontal="left"/>
      <protection locked="0"/>
    </xf>
    <xf numFmtId="0" fontId="0" fillId="0" borderId="109" xfId="0" applyBorder="1" applyAlignment="1" applyProtection="1">
      <alignment horizontal="left"/>
      <protection locked="0"/>
    </xf>
    <xf numFmtId="0" fontId="0" fillId="0" borderId="110" xfId="0" applyBorder="1" applyAlignment="1" applyProtection="1">
      <alignment horizontal="left"/>
      <protection locked="0"/>
    </xf>
    <xf numFmtId="0" fontId="0" fillId="0" borderId="111" xfId="0" applyBorder="1" applyAlignment="1" applyProtection="1">
      <alignment horizontal="left"/>
      <protection locked="0"/>
    </xf>
    <xf numFmtId="0" fontId="0" fillId="0" borderId="112" xfId="0" applyBorder="1" applyAlignment="1">
      <alignment horizontal="left"/>
    </xf>
    <xf numFmtId="0" fontId="0" fillId="0" borderId="113" xfId="0" applyBorder="1" applyAlignment="1">
      <alignment horizontal="left"/>
    </xf>
    <xf numFmtId="0" fontId="0" fillId="0" borderId="117" xfId="0" applyBorder="1" applyAlignment="1" applyProtection="1">
      <alignment horizontal="left"/>
      <protection locked="0"/>
    </xf>
    <xf numFmtId="0" fontId="0" fillId="2" borderId="98" xfId="3" applyFont="1" applyFill="1" applyBorder="1" applyAlignment="1" applyProtection="1">
      <alignment horizontal="left"/>
      <protection locked="0"/>
    </xf>
    <xf numFmtId="0" fontId="15" fillId="0" borderId="1" xfId="0" applyFont="1" applyBorder="1" applyAlignment="1">
      <alignment horizontal="right"/>
    </xf>
    <xf numFmtId="0" fontId="4" fillId="0" borderId="22" xfId="3" applyBorder="1" applyAlignment="1" applyProtection="1">
      <alignment horizontal="left"/>
    </xf>
    <xf numFmtId="0" fontId="4" fillId="0" borderId="36" xfId="3" applyBorder="1" applyAlignment="1" applyProtection="1">
      <alignment horizontal="left"/>
    </xf>
    <xf numFmtId="0" fontId="4" fillId="0" borderId="2" xfId="3" applyBorder="1" applyAlignment="1" applyProtection="1">
      <alignment horizontal="left"/>
    </xf>
    <xf numFmtId="0" fontId="30" fillId="0" borderId="1" xfId="0" applyFont="1" applyBorder="1" applyAlignment="1">
      <alignment horizontal="right"/>
    </xf>
    <xf numFmtId="0" fontId="32" fillId="0" borderId="1" xfId="0" applyFont="1" applyBorder="1" applyAlignment="1">
      <alignment horizontal="left"/>
    </xf>
  </cellXfs>
  <cellStyles count="6">
    <cellStyle name="Comma" xfId="1" builtinId="3"/>
    <cellStyle name="Currency" xfId="2" builtinId="4"/>
    <cellStyle name="Followed Hyperlink" xfId="5" builtinId="9" hidden="1"/>
    <cellStyle name="Hyperlink" xfId="3" builtinId="8"/>
    <cellStyle name="Normal" xfId="0" builtinId="0"/>
    <cellStyle name="Percent" xfId="4" builtinId="5"/>
  </cellStyles>
  <dxfs count="77">
    <dxf>
      <font>
        <b val="0"/>
        <i val="0"/>
        <condense val="0"/>
        <extend val="0"/>
        <color indexed="56"/>
      </font>
      <fill>
        <patternFill>
          <bgColor indexed="51"/>
        </patternFill>
      </fill>
      <border>
        <left style="thin">
          <color indexed="9"/>
        </left>
      </border>
    </dxf>
    <dxf>
      <font>
        <condense val="0"/>
        <extend val="0"/>
        <color indexed="9"/>
      </font>
    </dxf>
    <dxf>
      <font>
        <condense val="0"/>
        <extend val="0"/>
        <color indexed="9"/>
      </font>
      <border>
        <left style="thin">
          <color indexed="9"/>
        </left>
        <right style="thin">
          <color indexed="9"/>
        </right>
        <top style="thin">
          <color indexed="9"/>
        </top>
        <bottom style="thin">
          <color indexed="9"/>
        </bottom>
      </border>
    </dxf>
    <dxf>
      <font>
        <b val="0"/>
        <i val="0"/>
        <condense val="0"/>
        <extend val="0"/>
        <color indexed="56"/>
      </font>
      <fill>
        <patternFill>
          <bgColor indexed="51"/>
        </patternFill>
      </fill>
      <border>
        <left style="thin">
          <color indexed="9"/>
        </left>
      </border>
    </dxf>
    <dxf>
      <font>
        <condense val="0"/>
        <extend val="0"/>
        <color indexed="9"/>
      </font>
    </dxf>
    <dxf>
      <font>
        <condense val="0"/>
        <extend val="0"/>
        <color indexed="9"/>
      </font>
      <fill>
        <patternFill>
          <bgColor indexed="56"/>
        </patternFill>
      </fill>
      <border>
        <left style="thin">
          <color indexed="9"/>
        </left>
      </border>
    </dxf>
    <dxf>
      <font>
        <condense val="0"/>
        <extend val="0"/>
        <color indexed="9"/>
      </font>
    </dxf>
    <dxf>
      <font>
        <condense val="0"/>
        <extend val="0"/>
        <color indexed="9"/>
      </font>
      <border>
        <left style="thin">
          <color indexed="9"/>
        </left>
        <right style="thin">
          <color indexed="9"/>
        </right>
        <top style="thin">
          <color indexed="9"/>
        </top>
        <bottom style="thin">
          <color indexed="9"/>
        </bottom>
      </border>
    </dxf>
    <dxf>
      <font>
        <b val="0"/>
        <i val="0"/>
        <condense val="0"/>
        <extend val="0"/>
        <color indexed="56"/>
      </font>
      <fill>
        <patternFill>
          <bgColor indexed="51"/>
        </patternFill>
      </fill>
      <border>
        <left style="thin">
          <color indexed="9"/>
        </left>
      </border>
    </dxf>
    <dxf>
      <font>
        <condense val="0"/>
        <extend val="0"/>
        <color indexed="9"/>
      </font>
    </dxf>
    <dxf>
      <font>
        <condense val="0"/>
        <extend val="0"/>
        <color indexed="9"/>
      </font>
      <fill>
        <patternFill>
          <bgColor indexed="56"/>
        </patternFill>
      </fill>
      <border>
        <left style="thin">
          <color indexed="9"/>
        </left>
      </border>
    </dxf>
    <dxf>
      <font>
        <condense val="0"/>
        <extend val="0"/>
        <color indexed="9"/>
      </font>
    </dxf>
    <dxf>
      <border>
        <left style="thin">
          <color indexed="9"/>
        </left>
      </border>
    </dxf>
    <dxf>
      <font>
        <condense val="0"/>
        <extend val="0"/>
        <color indexed="9"/>
      </font>
    </dxf>
    <dxf>
      <font>
        <condense val="0"/>
        <extend val="0"/>
        <color indexed="9"/>
      </font>
      <border>
        <left style="thin">
          <color indexed="9"/>
        </left>
        <right style="thin">
          <color indexed="9"/>
        </right>
        <top style="thin">
          <color indexed="9"/>
        </top>
        <bottom style="thin">
          <color indexed="9"/>
        </bottom>
      </border>
    </dxf>
    <dxf>
      <font>
        <b val="0"/>
        <i val="0"/>
        <condense val="0"/>
        <extend val="0"/>
        <color indexed="56"/>
      </font>
      <fill>
        <patternFill>
          <bgColor indexed="51"/>
        </patternFill>
      </fill>
      <border>
        <left style="thin">
          <color indexed="9"/>
        </left>
      </border>
    </dxf>
    <dxf>
      <font>
        <condense val="0"/>
        <extend val="0"/>
        <color indexed="9"/>
      </font>
    </dxf>
    <dxf>
      <font>
        <condense val="0"/>
        <extend val="0"/>
        <color indexed="9"/>
      </font>
      <fill>
        <patternFill>
          <bgColor indexed="56"/>
        </patternFill>
      </fill>
      <border>
        <left style="thin">
          <color indexed="9"/>
        </left>
      </border>
    </dxf>
    <dxf>
      <font>
        <condense val="0"/>
        <extend val="0"/>
        <color indexed="9"/>
      </font>
    </dxf>
    <dxf>
      <border>
        <left style="thin">
          <color indexed="9"/>
        </left>
      </border>
    </dxf>
    <dxf>
      <font>
        <condense val="0"/>
        <extend val="0"/>
        <color indexed="9"/>
      </font>
    </dxf>
    <dxf>
      <font>
        <condense val="0"/>
        <extend val="0"/>
        <color indexed="9"/>
      </font>
      <border>
        <left style="thin">
          <color indexed="9"/>
        </left>
        <right style="thin">
          <color indexed="9"/>
        </right>
        <top style="thin">
          <color indexed="9"/>
        </top>
        <bottom style="thin">
          <color indexed="9"/>
        </bottom>
      </border>
    </dxf>
    <dxf>
      <font>
        <b val="0"/>
        <i val="0"/>
        <condense val="0"/>
        <extend val="0"/>
        <color indexed="56"/>
      </font>
      <fill>
        <patternFill>
          <bgColor indexed="51"/>
        </patternFill>
      </fill>
      <border>
        <left style="thin">
          <color indexed="9"/>
        </left>
      </border>
    </dxf>
    <dxf>
      <font>
        <condense val="0"/>
        <extend val="0"/>
        <color indexed="9"/>
      </font>
    </dxf>
    <dxf>
      <font>
        <condense val="0"/>
        <extend val="0"/>
        <color indexed="9"/>
      </font>
      <fill>
        <patternFill>
          <bgColor indexed="56"/>
        </patternFill>
      </fill>
      <border>
        <left style="thin">
          <color indexed="9"/>
        </left>
      </border>
    </dxf>
    <dxf>
      <font>
        <condense val="0"/>
        <extend val="0"/>
        <color indexed="9"/>
      </font>
    </dxf>
    <dxf>
      <border>
        <left style="thin">
          <color indexed="9"/>
        </left>
      </border>
    </dxf>
    <dxf>
      <font>
        <condense val="0"/>
        <extend val="0"/>
        <color indexed="9"/>
      </font>
    </dxf>
    <dxf>
      <font>
        <condense val="0"/>
        <extend val="0"/>
        <color indexed="9"/>
      </font>
      <border>
        <left style="thin">
          <color indexed="9"/>
        </left>
        <right style="thin">
          <color indexed="9"/>
        </right>
        <top style="thin">
          <color indexed="9"/>
        </top>
        <bottom style="thin">
          <color indexed="9"/>
        </bottom>
      </border>
    </dxf>
    <dxf>
      <font>
        <b val="0"/>
        <i val="0"/>
        <condense val="0"/>
        <extend val="0"/>
        <color indexed="56"/>
      </font>
      <fill>
        <patternFill>
          <bgColor indexed="51"/>
        </patternFill>
      </fill>
      <border>
        <left style="thin">
          <color indexed="9"/>
        </left>
      </border>
    </dxf>
    <dxf>
      <font>
        <condense val="0"/>
        <extend val="0"/>
        <color indexed="9"/>
      </font>
    </dxf>
    <dxf>
      <font>
        <condense val="0"/>
        <extend val="0"/>
        <color indexed="9"/>
      </font>
      <fill>
        <patternFill>
          <bgColor indexed="56"/>
        </patternFill>
      </fill>
      <border>
        <left style="thin">
          <color indexed="9"/>
        </left>
      </border>
    </dxf>
    <dxf>
      <font>
        <condense val="0"/>
        <extend val="0"/>
        <color indexed="9"/>
      </font>
    </dxf>
    <dxf>
      <border>
        <left style="thin">
          <color indexed="9"/>
        </left>
      </border>
    </dxf>
    <dxf>
      <font>
        <condense val="0"/>
        <extend val="0"/>
        <color indexed="9"/>
      </font>
    </dxf>
    <dxf>
      <font>
        <condense val="0"/>
        <extend val="0"/>
        <color indexed="9"/>
      </font>
      <border>
        <left style="thin">
          <color indexed="9"/>
        </left>
        <right style="thin">
          <color indexed="9"/>
        </right>
        <top style="thin">
          <color indexed="9"/>
        </top>
        <bottom style="thin">
          <color indexed="9"/>
        </bottom>
      </border>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border>
        <top style="thin">
          <color indexed="9"/>
        </top>
        <bottom style="thin">
          <color indexed="9"/>
        </bottom>
      </border>
    </dxf>
    <dxf>
      <font>
        <condense val="0"/>
        <extend val="0"/>
        <color indexed="9"/>
      </font>
    </dxf>
    <dxf>
      <font>
        <condense val="0"/>
        <extend val="0"/>
        <color indexed="9"/>
      </font>
    </dxf>
    <dxf>
      <font>
        <condense val="0"/>
        <extend val="0"/>
        <color indexed="9"/>
      </font>
      <border>
        <top style="thin">
          <color indexed="9"/>
        </top>
        <bottom style="thin">
          <color indexed="9"/>
        </bottom>
      </border>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b/>
        <i val="0"/>
        <condense val="0"/>
        <extend val="0"/>
        <color indexed="10"/>
      </font>
    </dxf>
    <dxf>
      <font>
        <b/>
        <i val="0"/>
        <condense val="0"/>
        <extend val="0"/>
        <color indexed="10"/>
      </font>
    </dxf>
    <dxf>
      <font>
        <b val="0"/>
        <i val="0"/>
        <condense val="0"/>
        <extend val="0"/>
        <color indexed="23"/>
      </font>
      <border>
        <left style="thin">
          <color indexed="55"/>
        </left>
      </border>
    </dxf>
    <dxf>
      <font>
        <b val="0"/>
        <i val="0"/>
        <condense val="0"/>
        <extend val="0"/>
        <color indexed="23"/>
      </font>
    </dxf>
    <dxf>
      <font>
        <condense val="0"/>
        <extend val="0"/>
        <color indexed="10"/>
      </font>
    </dxf>
    <dxf>
      <font>
        <condense val="0"/>
        <extend val="0"/>
        <color indexed="9"/>
      </font>
    </dxf>
    <dxf>
      <font>
        <condense val="0"/>
        <extend val="0"/>
        <color indexed="9"/>
      </font>
    </dxf>
    <dxf>
      <font>
        <b val="0"/>
        <i val="0"/>
        <condense val="0"/>
        <extend val="0"/>
        <color indexed="23"/>
      </font>
    </dxf>
  </dxfs>
  <tableStyles count="0" defaultTableStyle="TableStyleMedium2" defaultPivotStyle="PivotStyleLight16"/>
  <colors>
    <mruColors>
      <color rgb="FF00246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ctrlProps/ctrlProp1.xml><?xml version="1.0" encoding="utf-8"?>
<formControlPr xmlns="http://schemas.microsoft.com/office/spreadsheetml/2009/9/main" objectType="Radio" firstButton="1" fmlaLink="'2'!$C$3" lockText="1"/>
</file>

<file path=xl/ctrlProps/ctrlProp10.xml><?xml version="1.0" encoding="utf-8"?>
<formControlPr xmlns="http://schemas.microsoft.com/office/spreadsheetml/2009/9/main" objectType="Drop" dropLines="5" dropStyle="combo" dx="16" fmlaLink="'2'!$D$52" fmlaRange="'2'!$B$94:$B$102" noThreeD="1" sel="0" val="0"/>
</file>

<file path=xl/ctrlProps/ctrlProp11.xml><?xml version="1.0" encoding="utf-8"?>
<formControlPr xmlns="http://schemas.microsoft.com/office/spreadsheetml/2009/9/main" objectType="Drop" dropStyle="combo" dx="16" fmlaLink="'2'!$D$54" fmlaRange="'2'!$B$108:$B$111" noThreeD="1" sel="0" val="0"/>
</file>

<file path=xl/ctrlProps/ctrlProp12.xml><?xml version="1.0" encoding="utf-8"?>
<formControlPr xmlns="http://schemas.microsoft.com/office/spreadsheetml/2009/9/main" objectType="Drop" dropLines="14" dropStyle="combo" dx="16" fmlaLink="'2'!$C$31" fmlaRange="'2'!$B$31:$B$43" noThreeD="1" val="0"/>
</file>

<file path=xl/ctrlProps/ctrlProp13.xml><?xml version="1.0" encoding="utf-8"?>
<formControlPr xmlns="http://schemas.microsoft.com/office/spreadsheetml/2009/9/main" objectType="Drop" dropLines="5" dropStyle="combo" dx="16" fmlaLink="'2'!$C$32" fmlaRange="'2'!$C$45:$C$74" noThreeD="1" val="0"/>
</file>

<file path=xl/ctrlProps/ctrlProp14.xml><?xml version="1.0" encoding="utf-8"?>
<formControlPr xmlns="http://schemas.microsoft.com/office/spreadsheetml/2009/9/main" objectType="Drop" dropLines="14" dropStyle="combo" dx="16" fmlaLink="'2'!$C$33" fmlaRange="'2'!$B$31:$B$43" noThreeD="1" val="0"/>
</file>

<file path=xl/ctrlProps/ctrlProp15.xml><?xml version="1.0" encoding="utf-8"?>
<formControlPr xmlns="http://schemas.microsoft.com/office/spreadsheetml/2009/9/main" objectType="Drop" dropLines="5" dropStyle="combo" dx="16" fmlaLink="'2'!$C$34" fmlaRange="'2'!$C$75:$C$80" noThreeD="1" val="0"/>
</file>

<file path=xl/ctrlProps/ctrlProp16.xml><?xml version="1.0" encoding="utf-8"?>
<formControlPr xmlns="http://schemas.microsoft.com/office/spreadsheetml/2009/9/main" objectType="Drop" dropLines="14" dropStyle="combo" dx="16" fmlaLink="'2'!$C$35" fmlaRange="'2'!$B$31:$B$44" noThreeD="1" val="0"/>
</file>

<file path=xl/ctrlProps/ctrlProp17.xml><?xml version="1.0" encoding="utf-8"?>
<formControlPr xmlns="http://schemas.microsoft.com/office/spreadsheetml/2009/9/main" objectType="Drop" dropLines="5" dropStyle="combo" dx="16" fmlaLink="'2'!$C$36" fmlaRange="'2'!$C$81:$C$85" noThreeD="1" val="0"/>
</file>

<file path=xl/ctrlProps/ctrlProp18.xml><?xml version="1.0" encoding="utf-8"?>
<formControlPr xmlns="http://schemas.microsoft.com/office/spreadsheetml/2009/9/main" objectType="Drop" dropLines="12" dropStyle="combo" dx="16" fmlaLink="'2'!$C$9" fmlaRange="'2'!$B$9:$B$30" noThreeD="1" val="0"/>
</file>

<file path=xl/ctrlProps/ctrlProp19.xml><?xml version="1.0" encoding="utf-8"?>
<formControlPr xmlns="http://schemas.microsoft.com/office/spreadsheetml/2009/9/main" objectType="Drop" dropLines="4" dropStyle="combo" dx="16" fmlaLink="'2'!$C$5" fmlaRange="'2'!$B$4:$B$8" noThreeD="1" val="0"/>
</file>

<file path=xl/ctrlProps/ctrlProp2.xml><?xml version="1.0" encoding="utf-8"?>
<formControlPr xmlns="http://schemas.microsoft.com/office/spreadsheetml/2009/9/main" objectType="Radio" checked="Checked" lockText="1"/>
</file>

<file path=xl/ctrlProps/ctrlProp20.xml><?xml version="1.0" encoding="utf-8"?>
<formControlPr xmlns="http://schemas.microsoft.com/office/spreadsheetml/2009/9/main" objectType="Drop" dropStyle="combo" dx="16" fmlaLink="'2'!$E$44" fmlaRange="'2'!$B$87:$B$93" noThreeD="1" sel="7" val="0"/>
</file>

<file path=xl/ctrlProps/ctrlProp21.xml><?xml version="1.0" encoding="utf-8"?>
<formControlPr xmlns="http://schemas.microsoft.com/office/spreadsheetml/2009/9/main" objectType="Drop" dropStyle="combo" dx="16" fmlaLink="'2'!$E$45" fmlaRange="'2'!$B$87:$B$93" noThreeD="1" sel="7" val="0"/>
</file>

<file path=xl/ctrlProps/ctrlProp22.xml><?xml version="1.0" encoding="utf-8"?>
<formControlPr xmlns="http://schemas.microsoft.com/office/spreadsheetml/2009/9/main" objectType="Drop" dropStyle="combo" dx="16" fmlaLink="'2'!$E$46" fmlaRange="'2'!$B$87:$B$93" noThreeD="1" sel="0" val="0"/>
</file>

<file path=xl/ctrlProps/ctrlProp3.xml><?xml version="1.0" encoding="utf-8"?>
<formControlPr xmlns="http://schemas.microsoft.com/office/spreadsheetml/2009/9/main" objectType="Drop" dropStyle="combo" dx="16" fmlaLink="'2'!$D$45" fmlaRange="'2'!$B$103:$B$107" noThreeD="1" sel="5" val="0"/>
</file>

<file path=xl/ctrlProps/ctrlProp4.xml><?xml version="1.0" encoding="utf-8"?>
<formControlPr xmlns="http://schemas.microsoft.com/office/spreadsheetml/2009/9/main" objectType="Drop" dropLines="9" dropStyle="combo" dx="16" fmlaLink="'2'!$D$44" fmlaRange="'2'!$B$94:$B$102" noThreeD="1" sel="9" val="0"/>
</file>

<file path=xl/ctrlProps/ctrlProp5.xml><?xml version="1.0" encoding="utf-8"?>
<formControlPr xmlns="http://schemas.microsoft.com/office/spreadsheetml/2009/9/main" objectType="Drop" dropStyle="combo" dx="16" fmlaLink="'2'!$D$46" fmlaRange="'2'!$B$108:$B$111" noThreeD="1" sel="4" val="0"/>
</file>

<file path=xl/ctrlProps/ctrlProp6.xml><?xml version="1.0" encoding="utf-8"?>
<formControlPr xmlns="http://schemas.microsoft.com/office/spreadsheetml/2009/9/main" objectType="Drop" dropStyle="combo" dx="16" fmlaLink="'2'!$D$49" fmlaRange="'2'!$B$103:$B$107" noThreeD="1" sel="0" val="0"/>
</file>

<file path=xl/ctrlProps/ctrlProp7.xml><?xml version="1.0" encoding="utf-8"?>
<formControlPr xmlns="http://schemas.microsoft.com/office/spreadsheetml/2009/9/main" objectType="Drop" dropLines="9" dropStyle="combo" dx="16" fmlaLink="'2'!$D$48" fmlaRange="'2'!$B$94:$B$102" noThreeD="1" sel="0" val="0"/>
</file>

<file path=xl/ctrlProps/ctrlProp8.xml><?xml version="1.0" encoding="utf-8"?>
<formControlPr xmlns="http://schemas.microsoft.com/office/spreadsheetml/2009/9/main" objectType="Drop" dropStyle="combo" dx="16" fmlaLink="'2'!$D$50" fmlaRange="'2'!$B$108:$B$111" noThreeD="1" sel="0" val="0"/>
</file>

<file path=xl/ctrlProps/ctrlProp9.xml><?xml version="1.0" encoding="utf-8"?>
<formControlPr xmlns="http://schemas.microsoft.com/office/spreadsheetml/2009/9/main" objectType="Drop" dropStyle="combo" dx="16" fmlaLink="'2'!$D$53" fmlaRange="'2'!$B$103:$B$107" noThreeD="1" sel="0" val="0"/>
</file>

<file path=xl/drawings/_rels/drawing2.xml.rels><?xml version="1.0" encoding="UTF-8" standalone="yes"?>
<Relationships xmlns="http://schemas.openxmlformats.org/package/2006/relationships"><Relationship Id="rId8" Type="http://schemas.openxmlformats.org/officeDocument/2006/relationships/hyperlink" Target="#Glossaire!A87"/><Relationship Id="rId13" Type="http://schemas.openxmlformats.org/officeDocument/2006/relationships/hyperlink" Target="#Section3"/><Relationship Id="rId18" Type="http://schemas.openxmlformats.org/officeDocument/2006/relationships/hyperlink" Target="#Section8"/><Relationship Id="rId3" Type="http://schemas.openxmlformats.org/officeDocument/2006/relationships/image" Target="../media/image1.png"/><Relationship Id="rId21" Type="http://schemas.openxmlformats.org/officeDocument/2006/relationships/hyperlink" Target="#Guide!A1"/><Relationship Id="rId7" Type="http://schemas.openxmlformats.org/officeDocument/2006/relationships/hyperlink" Target="#Glossaire!A164"/><Relationship Id="rId12" Type="http://schemas.openxmlformats.org/officeDocument/2006/relationships/hyperlink" Target="#Section2"/><Relationship Id="rId17" Type="http://schemas.openxmlformats.org/officeDocument/2006/relationships/hyperlink" Target="#Section7"/><Relationship Id="rId2" Type="http://schemas.openxmlformats.org/officeDocument/2006/relationships/hyperlink" Target="#Glossaire!A15"/><Relationship Id="rId16" Type="http://schemas.openxmlformats.org/officeDocument/2006/relationships/hyperlink" Target="#Section6"/><Relationship Id="rId20" Type="http://schemas.openxmlformats.org/officeDocument/2006/relationships/hyperlink" Target="#Section10"/><Relationship Id="rId1" Type="http://schemas.openxmlformats.org/officeDocument/2006/relationships/hyperlink" Target="http://www23.statcan.gc.ca/imdb/p3VD_f.pl?Function=getVDPage1&amp;TVD=118464" TargetMode="External"/><Relationship Id="rId6" Type="http://schemas.openxmlformats.org/officeDocument/2006/relationships/hyperlink" Target="#Glossaire!A156"/><Relationship Id="rId11" Type="http://schemas.openxmlformats.org/officeDocument/2006/relationships/hyperlink" Target="#Section1"/><Relationship Id="rId5" Type="http://schemas.openxmlformats.org/officeDocument/2006/relationships/hyperlink" Target="#Glossaire!A158"/><Relationship Id="rId15" Type="http://schemas.openxmlformats.org/officeDocument/2006/relationships/hyperlink" Target="#Section5"/><Relationship Id="rId10" Type="http://schemas.openxmlformats.org/officeDocument/2006/relationships/image" Target="../media/image2.jpg"/><Relationship Id="rId19" Type="http://schemas.openxmlformats.org/officeDocument/2006/relationships/hyperlink" Target="#Section9"/><Relationship Id="rId4" Type="http://schemas.openxmlformats.org/officeDocument/2006/relationships/hyperlink" Target="#Glossaire!A166"/><Relationship Id="rId9" Type="http://schemas.openxmlformats.org/officeDocument/2006/relationships/hyperlink" Target="#Glossaire!A147"/><Relationship Id="rId14" Type="http://schemas.openxmlformats.org/officeDocument/2006/relationships/hyperlink" Target="#Section4"/><Relationship Id="rId22" Type="http://schemas.openxmlformats.org/officeDocument/2006/relationships/hyperlink" Target="#Glossaire!A1"/></Relationships>
</file>

<file path=xl/drawings/_rels/drawing3.xml.rels><?xml version="1.0" encoding="UTF-8" standalone="yes"?>
<Relationships xmlns="http://schemas.openxmlformats.org/package/2006/relationships"><Relationship Id="rId8" Type="http://schemas.openxmlformats.org/officeDocument/2006/relationships/hyperlink" Target="#GlossaryD"/><Relationship Id="rId13" Type="http://schemas.openxmlformats.org/officeDocument/2006/relationships/hyperlink" Target="#GlossaryM"/><Relationship Id="rId18" Type="http://schemas.openxmlformats.org/officeDocument/2006/relationships/hyperlink" Target="#GlossaryV"/><Relationship Id="rId3" Type="http://schemas.openxmlformats.org/officeDocument/2006/relationships/hyperlink" Target="#PlanFinancier!A1"/><Relationship Id="rId7" Type="http://schemas.openxmlformats.org/officeDocument/2006/relationships/hyperlink" Target="#GlossaryC"/><Relationship Id="rId12" Type="http://schemas.openxmlformats.org/officeDocument/2006/relationships/hyperlink" Target="#GlossaryI"/><Relationship Id="rId17" Type="http://schemas.openxmlformats.org/officeDocument/2006/relationships/hyperlink" Target="#GlossaryT"/><Relationship Id="rId2" Type="http://schemas.openxmlformats.org/officeDocument/2006/relationships/image" Target="../media/image3.jpg"/><Relationship Id="rId16" Type="http://schemas.openxmlformats.org/officeDocument/2006/relationships/hyperlink" Target="#GlossaryS"/><Relationship Id="rId1" Type="http://schemas.openxmlformats.org/officeDocument/2006/relationships/hyperlink" Target="#GlossaryE"/><Relationship Id="rId6" Type="http://schemas.openxmlformats.org/officeDocument/2006/relationships/hyperlink" Target="#GlossaryB"/><Relationship Id="rId11" Type="http://schemas.openxmlformats.org/officeDocument/2006/relationships/hyperlink" Target="#GlossaryH"/><Relationship Id="rId5" Type="http://schemas.openxmlformats.org/officeDocument/2006/relationships/hyperlink" Target="#GlossaryA"/><Relationship Id="rId15" Type="http://schemas.openxmlformats.org/officeDocument/2006/relationships/hyperlink" Target="#GlossaryR"/><Relationship Id="rId10" Type="http://schemas.openxmlformats.org/officeDocument/2006/relationships/hyperlink" Target="#GlossaryG"/><Relationship Id="rId4" Type="http://schemas.openxmlformats.org/officeDocument/2006/relationships/hyperlink" Target="#Guide!A1"/><Relationship Id="rId9" Type="http://schemas.openxmlformats.org/officeDocument/2006/relationships/hyperlink" Target="#GlossaryF"/><Relationship Id="rId14" Type="http://schemas.openxmlformats.org/officeDocument/2006/relationships/hyperlink" Target="#GlossaryP"/></Relationships>
</file>

<file path=xl/drawings/_rels/drawing4.xml.rels><?xml version="1.0" encoding="UTF-8" standalone="yes"?>
<Relationships xmlns="http://schemas.openxmlformats.org/package/2006/relationships"><Relationship Id="rId8" Type="http://schemas.openxmlformats.org/officeDocument/2006/relationships/hyperlink" Target="#GuideSection7h"/><Relationship Id="rId13" Type="http://schemas.openxmlformats.org/officeDocument/2006/relationships/hyperlink" Target="#GuideSection7j"/><Relationship Id="rId3" Type="http://schemas.openxmlformats.org/officeDocument/2006/relationships/hyperlink" Target="#GuideSection7a"/><Relationship Id="rId7" Type="http://schemas.openxmlformats.org/officeDocument/2006/relationships/hyperlink" Target="#GuideSection7e"/><Relationship Id="rId12" Type="http://schemas.openxmlformats.org/officeDocument/2006/relationships/hyperlink" Target="#GuideSection7i"/><Relationship Id="rId2" Type="http://schemas.openxmlformats.org/officeDocument/2006/relationships/image" Target="../media/image4.jpg"/><Relationship Id="rId1" Type="http://schemas.openxmlformats.org/officeDocument/2006/relationships/hyperlink" Target="#GuideSection7f"/><Relationship Id="rId6" Type="http://schemas.openxmlformats.org/officeDocument/2006/relationships/hyperlink" Target="#GuideSection7d"/><Relationship Id="rId11" Type="http://schemas.openxmlformats.org/officeDocument/2006/relationships/hyperlink" Target="#GuideSection7g"/><Relationship Id="rId5" Type="http://schemas.openxmlformats.org/officeDocument/2006/relationships/hyperlink" Target="#GuideSection7c"/><Relationship Id="rId10" Type="http://schemas.openxmlformats.org/officeDocument/2006/relationships/hyperlink" Target="#Glossaire!A1"/><Relationship Id="rId4" Type="http://schemas.openxmlformats.org/officeDocument/2006/relationships/hyperlink" Target="#GuideSection7b"/><Relationship Id="rId9" Type="http://schemas.openxmlformats.org/officeDocument/2006/relationships/hyperlink" Target="#PlanFinancier!A1"/></Relationships>
</file>

<file path=xl/drawings/drawing1.xml><?xml version="1.0" encoding="utf-8"?>
<xdr:wsDr xmlns:xdr="http://schemas.openxmlformats.org/drawingml/2006/spreadsheetDrawing" xmlns:a="http://schemas.openxmlformats.org/drawingml/2006/main">
  <xdr:twoCellAnchor>
    <xdr:from>
      <xdr:col>1</xdr:col>
      <xdr:colOff>142875</xdr:colOff>
      <xdr:row>654</xdr:row>
      <xdr:rowOff>123825</xdr:rowOff>
    </xdr:from>
    <xdr:to>
      <xdr:col>1</xdr:col>
      <xdr:colOff>142875</xdr:colOff>
      <xdr:row>656</xdr:row>
      <xdr:rowOff>66675</xdr:rowOff>
    </xdr:to>
    <xdr:sp macro="" textlink="">
      <xdr:nvSpPr>
        <xdr:cNvPr id="7169" name="Line 1"/>
        <xdr:cNvSpPr>
          <a:spLocks noChangeShapeType="1"/>
        </xdr:cNvSpPr>
      </xdr:nvSpPr>
      <xdr:spPr bwMode="auto">
        <a:xfrm>
          <a:off x="1981200" y="106022775"/>
          <a:ext cx="0" cy="266700"/>
        </a:xfrm>
        <a:prstGeom prst="line">
          <a:avLst/>
        </a:prstGeom>
        <a:noFill/>
        <a:ln w="9525">
          <a:solidFill>
            <a:srgbClr xmlns:mc="http://schemas.openxmlformats.org/markup-compatibility/2006" xmlns:a14="http://schemas.microsoft.com/office/drawing/2010/main" val="C0C0C0" mc:Ignorable="a14" a14:legacySpreadsheetColorIndex="22"/>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xdr:col>
      <xdr:colOff>142875</xdr:colOff>
      <xdr:row>648</xdr:row>
      <xdr:rowOff>123825</xdr:rowOff>
    </xdr:from>
    <xdr:to>
      <xdr:col>1</xdr:col>
      <xdr:colOff>142875</xdr:colOff>
      <xdr:row>650</xdr:row>
      <xdr:rowOff>66675</xdr:rowOff>
    </xdr:to>
    <xdr:sp macro="" textlink="">
      <xdr:nvSpPr>
        <xdr:cNvPr id="7170" name="Line 2"/>
        <xdr:cNvSpPr>
          <a:spLocks noChangeShapeType="1"/>
        </xdr:cNvSpPr>
      </xdr:nvSpPr>
      <xdr:spPr bwMode="auto">
        <a:xfrm>
          <a:off x="1981200" y="105051225"/>
          <a:ext cx="0" cy="266700"/>
        </a:xfrm>
        <a:prstGeom prst="line">
          <a:avLst/>
        </a:prstGeom>
        <a:noFill/>
        <a:ln w="9525">
          <a:solidFill>
            <a:srgbClr xmlns:mc="http://schemas.openxmlformats.org/markup-compatibility/2006" xmlns:a14="http://schemas.microsoft.com/office/drawing/2010/main" val="C0C0C0" mc:Ignorable="a14" a14:legacySpreadsheetColorIndex="22"/>
          </a:solidFill>
          <a:round/>
          <a:headEnd/>
          <a:tailEnd type="triangle" w="med" len="med"/>
        </a:ln>
        <a:extLst>
          <a:ext uri="{909E8E84-426E-40DD-AFC4-6F175D3DCCD1}">
            <a14:hiddenFill xmlns:a14="http://schemas.microsoft.com/office/drawing/2010/main">
              <a:no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3</xdr:col>
      <xdr:colOff>9525</xdr:colOff>
      <xdr:row>20</xdr:row>
      <xdr:rowOff>19050</xdr:rowOff>
    </xdr:from>
    <xdr:to>
      <xdr:col>4</xdr:col>
      <xdr:colOff>0</xdr:colOff>
      <xdr:row>20</xdr:row>
      <xdr:rowOff>19050</xdr:rowOff>
    </xdr:to>
    <xdr:sp macro="" textlink="">
      <xdr:nvSpPr>
        <xdr:cNvPr id="1112" name="Freeform 88"/>
        <xdr:cNvSpPr>
          <a:spLocks/>
        </xdr:cNvSpPr>
      </xdr:nvSpPr>
      <xdr:spPr bwMode="auto">
        <a:xfrm>
          <a:off x="2209800" y="6457950"/>
          <a:ext cx="942975" cy="0"/>
        </a:xfrm>
        <a:custGeom>
          <a:avLst/>
          <a:gdLst>
            <a:gd name="T0" fmla="*/ 0 w 233"/>
            <a:gd name="T1" fmla="*/ 0 h 12"/>
            <a:gd name="T2" fmla="*/ 0 w 233"/>
            <a:gd name="T3" fmla="*/ 12 h 12"/>
            <a:gd name="T4" fmla="*/ 233 w 233"/>
            <a:gd name="T5" fmla="*/ 12 h 12"/>
            <a:gd name="T6" fmla="*/ 233 w 233"/>
            <a:gd name="T7" fmla="*/ 0 h 12"/>
          </a:gdLst>
          <a:ahLst/>
          <a:cxnLst>
            <a:cxn ang="0">
              <a:pos x="T0" y="T1"/>
            </a:cxn>
            <a:cxn ang="0">
              <a:pos x="T2" y="T3"/>
            </a:cxn>
            <a:cxn ang="0">
              <a:pos x="T4" y="T5"/>
            </a:cxn>
            <a:cxn ang="0">
              <a:pos x="T6" y="T7"/>
            </a:cxn>
          </a:cxnLst>
          <a:rect l="0" t="0" r="r" b="b"/>
          <a:pathLst>
            <a:path w="233" h="12">
              <a:moveTo>
                <a:pt x="0" y="0"/>
              </a:moveTo>
              <a:lnTo>
                <a:pt x="0" y="12"/>
              </a:lnTo>
              <a:lnTo>
                <a:pt x="233" y="12"/>
              </a:lnTo>
              <a:lnTo>
                <a:pt x="233" y="0"/>
              </a:lnTo>
            </a:path>
          </a:pathLst>
        </a:custGeom>
        <a:noFill/>
        <a:ln w="3175" cmpd="sng">
          <a:solidFill>
            <a:srgbClr xmlns:mc="http://schemas.openxmlformats.org/markup-compatibility/2006" xmlns:a14="http://schemas.microsoft.com/office/drawing/2010/main" val="C0C0C0" mc:Ignorable="a14" a14:legacySpreadsheetColorIndex="22"/>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fPrintsWithSheet="0"/>
  </xdr:twoCellAnchor>
  <xdr:twoCellAnchor>
    <xdr:from>
      <xdr:col>4</xdr:col>
      <xdr:colOff>47625</xdr:colOff>
      <xdr:row>19</xdr:row>
      <xdr:rowOff>104775</xdr:rowOff>
    </xdr:from>
    <xdr:to>
      <xdr:col>5</xdr:col>
      <xdr:colOff>552450</xdr:colOff>
      <xdr:row>20</xdr:row>
      <xdr:rowOff>104775</xdr:rowOff>
    </xdr:to>
    <xdr:sp macro="" textlink="">
      <xdr:nvSpPr>
        <xdr:cNvPr id="1233" name="Text Box 209">
          <a:hlinkClick xmlns:r="http://schemas.openxmlformats.org/officeDocument/2006/relationships" r:id="rId1"/>
        </xdr:cNvPr>
        <xdr:cNvSpPr txBox="1">
          <a:spLocks noChangeArrowheads="1"/>
        </xdr:cNvSpPr>
      </xdr:nvSpPr>
      <xdr:spPr bwMode="auto">
        <a:xfrm>
          <a:off x="3086100" y="4581525"/>
          <a:ext cx="145732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en-CA" sz="1000" b="0" i="0" u="none" strike="noStrike" baseline="0">
              <a:solidFill>
                <a:srgbClr val="000000"/>
              </a:solidFill>
              <a:latin typeface="Arial"/>
              <a:cs typeface="Arial"/>
            </a:rPr>
            <a:t>(Trouvez-le </a:t>
          </a:r>
          <a:r>
            <a:rPr lang="en-CA" sz="1000" b="0" i="0" u="none" strike="noStrike" baseline="0">
              <a:solidFill>
                <a:srgbClr val="FF0000"/>
              </a:solidFill>
              <a:latin typeface="Arial"/>
              <a:cs typeface="Arial"/>
            </a:rPr>
            <a:t>ici</a:t>
          </a:r>
          <a:r>
            <a:rPr lang="en-CA" sz="1000" b="0" i="0" u="none" strike="noStrike" baseline="0">
              <a:solidFill>
                <a:srgbClr val="000000"/>
              </a:solidFill>
              <a:latin typeface="Arial"/>
              <a:cs typeface="Arial"/>
            </a:rPr>
            <a:t>)</a:t>
          </a:r>
        </a:p>
      </xdr:txBody>
    </xdr:sp>
    <xdr:clientData fPrintsWithSheet="0"/>
  </xdr:twoCellAnchor>
  <xdr:twoCellAnchor>
    <xdr:from>
      <xdr:col>13</xdr:col>
      <xdr:colOff>142875</xdr:colOff>
      <xdr:row>645</xdr:row>
      <xdr:rowOff>123825</xdr:rowOff>
    </xdr:from>
    <xdr:to>
      <xdr:col>13</xdr:col>
      <xdr:colOff>142875</xdr:colOff>
      <xdr:row>647</xdr:row>
      <xdr:rowOff>66675</xdr:rowOff>
    </xdr:to>
    <xdr:sp macro="" textlink="">
      <xdr:nvSpPr>
        <xdr:cNvPr id="1413" name="Line 389"/>
        <xdr:cNvSpPr>
          <a:spLocks noChangeShapeType="1"/>
        </xdr:cNvSpPr>
      </xdr:nvSpPr>
      <xdr:spPr bwMode="auto">
        <a:xfrm>
          <a:off x="14992350" y="112718850"/>
          <a:ext cx="0" cy="266700"/>
        </a:xfrm>
        <a:prstGeom prst="line">
          <a:avLst/>
        </a:prstGeom>
        <a:noFill/>
        <a:ln w="9525">
          <a:solidFill>
            <a:srgbClr xmlns:mc="http://schemas.openxmlformats.org/markup-compatibility/2006" xmlns:a14="http://schemas.microsoft.com/office/drawing/2010/main" val="C0C0C0" mc:Ignorable="a14" a14:legacySpreadsheetColorIndex="22"/>
          </a:solidFill>
          <a:round/>
          <a:headEnd/>
          <a:tailEnd type="triangle" w="med" len="med"/>
        </a:ln>
        <a:extLst>
          <a:ext uri="{909E8E84-426E-40DD-AFC4-6F175D3DCCD1}">
            <a14:hiddenFill xmlns:a14="http://schemas.microsoft.com/office/drawing/2010/main">
              <a:noFill/>
            </a14:hiddenFill>
          </a:ext>
        </a:extLst>
      </xdr:spPr>
    </xdr:sp>
    <xdr:clientData/>
  </xdr:twoCellAnchor>
  <xdr:twoCellAnchor editAs="oneCell">
    <xdr:from>
      <xdr:col>1</xdr:col>
      <xdr:colOff>9525</xdr:colOff>
      <xdr:row>134</xdr:row>
      <xdr:rowOff>57150</xdr:rowOff>
    </xdr:from>
    <xdr:to>
      <xdr:col>1</xdr:col>
      <xdr:colOff>95250</xdr:colOff>
      <xdr:row>134</xdr:row>
      <xdr:rowOff>133350</xdr:rowOff>
    </xdr:to>
    <xdr:sp macro="" textlink="">
      <xdr:nvSpPr>
        <xdr:cNvPr id="1470" name="AutoShape 446"/>
        <xdr:cNvSpPr>
          <a:spLocks noChangeArrowheads="1"/>
        </xdr:cNvSpPr>
      </xdr:nvSpPr>
      <xdr:spPr bwMode="auto">
        <a:xfrm flipV="1">
          <a:off x="219075" y="23460075"/>
          <a:ext cx="85725" cy="76200"/>
        </a:xfrm>
        <a:prstGeom prst="triangle">
          <a:avLst>
            <a:gd name="adj" fmla="val 50000"/>
          </a:avLst>
        </a:prstGeom>
        <a:solidFill>
          <a:srgbClr xmlns:mc="http://schemas.openxmlformats.org/markup-compatibility/2006" xmlns:a14="http://schemas.microsoft.com/office/drawing/2010/main" val="808080" mc:Ignorable="a14" a14:legacySpreadsheetColorIndex="23"/>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xdr:col>
      <xdr:colOff>9525</xdr:colOff>
      <xdr:row>157</xdr:row>
      <xdr:rowOff>57150</xdr:rowOff>
    </xdr:from>
    <xdr:to>
      <xdr:col>1</xdr:col>
      <xdr:colOff>95250</xdr:colOff>
      <xdr:row>157</xdr:row>
      <xdr:rowOff>133350</xdr:rowOff>
    </xdr:to>
    <xdr:sp macro="" textlink="">
      <xdr:nvSpPr>
        <xdr:cNvPr id="1471" name="AutoShape 447"/>
        <xdr:cNvSpPr>
          <a:spLocks noChangeArrowheads="1"/>
        </xdr:cNvSpPr>
      </xdr:nvSpPr>
      <xdr:spPr bwMode="auto">
        <a:xfrm flipV="1">
          <a:off x="219075" y="29308425"/>
          <a:ext cx="85725" cy="76200"/>
        </a:xfrm>
        <a:prstGeom prst="triangle">
          <a:avLst>
            <a:gd name="adj" fmla="val 50000"/>
          </a:avLst>
        </a:prstGeom>
        <a:solidFill>
          <a:srgbClr xmlns:mc="http://schemas.openxmlformats.org/markup-compatibility/2006" xmlns:a14="http://schemas.microsoft.com/office/drawing/2010/main" val="808080" mc:Ignorable="a14" a14:legacySpreadsheetColorIndex="23"/>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xdr:col>
      <xdr:colOff>9525</xdr:colOff>
      <xdr:row>80</xdr:row>
      <xdr:rowOff>57150</xdr:rowOff>
    </xdr:from>
    <xdr:to>
      <xdr:col>1</xdr:col>
      <xdr:colOff>95250</xdr:colOff>
      <xdr:row>80</xdr:row>
      <xdr:rowOff>133350</xdr:rowOff>
    </xdr:to>
    <xdr:sp macro="" textlink="">
      <xdr:nvSpPr>
        <xdr:cNvPr id="1472" name="AutoShape 448"/>
        <xdr:cNvSpPr>
          <a:spLocks noChangeArrowheads="1"/>
        </xdr:cNvSpPr>
      </xdr:nvSpPr>
      <xdr:spPr bwMode="auto">
        <a:xfrm flipV="1">
          <a:off x="219075" y="14820900"/>
          <a:ext cx="85725" cy="76200"/>
        </a:xfrm>
        <a:prstGeom prst="triangle">
          <a:avLst>
            <a:gd name="adj" fmla="val 50000"/>
          </a:avLst>
        </a:prstGeom>
        <a:solidFill>
          <a:srgbClr xmlns:mc="http://schemas.openxmlformats.org/markup-compatibility/2006" xmlns:a14="http://schemas.microsoft.com/office/drawing/2010/main" val="808080" mc:Ignorable="a14" a14:legacySpreadsheetColorIndex="23"/>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xdr:col>
      <xdr:colOff>9525</xdr:colOff>
      <xdr:row>41</xdr:row>
      <xdr:rowOff>57150</xdr:rowOff>
    </xdr:from>
    <xdr:to>
      <xdr:col>1</xdr:col>
      <xdr:colOff>95250</xdr:colOff>
      <xdr:row>41</xdr:row>
      <xdr:rowOff>133350</xdr:rowOff>
    </xdr:to>
    <xdr:sp macro="" textlink="">
      <xdr:nvSpPr>
        <xdr:cNvPr id="1473" name="AutoShape 449"/>
        <xdr:cNvSpPr>
          <a:spLocks noChangeArrowheads="1"/>
        </xdr:cNvSpPr>
      </xdr:nvSpPr>
      <xdr:spPr bwMode="auto">
        <a:xfrm flipV="1">
          <a:off x="219075" y="8286750"/>
          <a:ext cx="85725" cy="76200"/>
        </a:xfrm>
        <a:prstGeom prst="triangle">
          <a:avLst>
            <a:gd name="adj" fmla="val 50000"/>
          </a:avLst>
        </a:prstGeom>
        <a:solidFill>
          <a:srgbClr xmlns:mc="http://schemas.openxmlformats.org/markup-compatibility/2006" xmlns:a14="http://schemas.microsoft.com/office/drawing/2010/main" val="808080" mc:Ignorable="a14" a14:legacySpreadsheetColorIndex="23"/>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13</xdr:col>
      <xdr:colOff>142875</xdr:colOff>
      <xdr:row>639</xdr:row>
      <xdr:rowOff>123825</xdr:rowOff>
    </xdr:from>
    <xdr:to>
      <xdr:col>13</xdr:col>
      <xdr:colOff>142875</xdr:colOff>
      <xdr:row>641</xdr:row>
      <xdr:rowOff>66675</xdr:rowOff>
    </xdr:to>
    <xdr:sp macro="" textlink="">
      <xdr:nvSpPr>
        <xdr:cNvPr id="1474" name="Line 450"/>
        <xdr:cNvSpPr>
          <a:spLocks noChangeShapeType="1"/>
        </xdr:cNvSpPr>
      </xdr:nvSpPr>
      <xdr:spPr bwMode="auto">
        <a:xfrm>
          <a:off x="14992350" y="111747300"/>
          <a:ext cx="0" cy="266700"/>
        </a:xfrm>
        <a:prstGeom prst="line">
          <a:avLst/>
        </a:prstGeom>
        <a:noFill/>
        <a:ln w="9525">
          <a:solidFill>
            <a:srgbClr xmlns:mc="http://schemas.openxmlformats.org/markup-compatibility/2006" xmlns:a14="http://schemas.microsoft.com/office/drawing/2010/main" val="C0C0C0" mc:Ignorable="a14" a14:legacySpreadsheetColorIndex="22"/>
          </a:solidFill>
          <a:round/>
          <a:headEnd/>
          <a:tailEnd type="triangle" w="med" len="med"/>
        </a:ln>
        <a:extLst>
          <a:ext uri="{909E8E84-426E-40DD-AFC4-6F175D3DCCD1}">
            <a14:hiddenFill xmlns:a14="http://schemas.microsoft.com/office/drawing/2010/main">
              <a:noFill/>
            </a14:hiddenFill>
          </a:ext>
        </a:extLst>
      </xdr:spPr>
    </xdr:sp>
    <xdr:clientData/>
  </xdr:twoCellAnchor>
  <xdr:twoCellAnchor editAs="oneCell">
    <xdr:from>
      <xdr:col>0</xdr:col>
      <xdr:colOff>114300</xdr:colOff>
      <xdr:row>260</xdr:row>
      <xdr:rowOff>57150</xdr:rowOff>
    </xdr:from>
    <xdr:to>
      <xdr:col>0</xdr:col>
      <xdr:colOff>200025</xdr:colOff>
      <xdr:row>260</xdr:row>
      <xdr:rowOff>133350</xdr:rowOff>
    </xdr:to>
    <xdr:sp macro="" textlink="">
      <xdr:nvSpPr>
        <xdr:cNvPr id="1475" name="AutoShape 451"/>
        <xdr:cNvSpPr>
          <a:spLocks noChangeArrowheads="1"/>
        </xdr:cNvSpPr>
      </xdr:nvSpPr>
      <xdr:spPr bwMode="auto">
        <a:xfrm flipV="1">
          <a:off x="114300" y="47977425"/>
          <a:ext cx="85725" cy="76200"/>
        </a:xfrm>
        <a:prstGeom prst="triangle">
          <a:avLst>
            <a:gd name="adj" fmla="val 50000"/>
          </a:avLst>
        </a:prstGeom>
        <a:solidFill>
          <a:srgbClr xmlns:mc="http://schemas.openxmlformats.org/markup-compatibility/2006" xmlns:a14="http://schemas.microsoft.com/office/drawing/2010/main" val="808080" mc:Ignorable="a14" a14:legacySpreadsheetColorIndex="23"/>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xdr:col>
      <xdr:colOff>9525</xdr:colOff>
      <xdr:row>355</xdr:row>
      <xdr:rowOff>57150</xdr:rowOff>
    </xdr:from>
    <xdr:to>
      <xdr:col>1</xdr:col>
      <xdr:colOff>95250</xdr:colOff>
      <xdr:row>355</xdr:row>
      <xdr:rowOff>133350</xdr:rowOff>
    </xdr:to>
    <xdr:sp macro="" textlink="">
      <xdr:nvSpPr>
        <xdr:cNvPr id="1476" name="AutoShape 452"/>
        <xdr:cNvSpPr>
          <a:spLocks noChangeArrowheads="1"/>
        </xdr:cNvSpPr>
      </xdr:nvSpPr>
      <xdr:spPr bwMode="auto">
        <a:xfrm flipV="1">
          <a:off x="219075" y="63246000"/>
          <a:ext cx="85725" cy="76200"/>
        </a:xfrm>
        <a:prstGeom prst="triangle">
          <a:avLst>
            <a:gd name="adj" fmla="val 50000"/>
          </a:avLst>
        </a:prstGeom>
        <a:solidFill>
          <a:srgbClr xmlns:mc="http://schemas.openxmlformats.org/markup-compatibility/2006" xmlns:a14="http://schemas.microsoft.com/office/drawing/2010/main" val="808080" mc:Ignorable="a14" a14:legacySpreadsheetColorIndex="23"/>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xdr:col>
      <xdr:colOff>9525</xdr:colOff>
      <xdr:row>439</xdr:row>
      <xdr:rowOff>57150</xdr:rowOff>
    </xdr:from>
    <xdr:to>
      <xdr:col>1</xdr:col>
      <xdr:colOff>95250</xdr:colOff>
      <xdr:row>439</xdr:row>
      <xdr:rowOff>133350</xdr:rowOff>
    </xdr:to>
    <xdr:sp macro="" textlink="">
      <xdr:nvSpPr>
        <xdr:cNvPr id="1477" name="AutoShape 453"/>
        <xdr:cNvSpPr>
          <a:spLocks noChangeArrowheads="1"/>
        </xdr:cNvSpPr>
      </xdr:nvSpPr>
      <xdr:spPr bwMode="auto">
        <a:xfrm flipV="1">
          <a:off x="219075" y="78905100"/>
          <a:ext cx="85725" cy="76200"/>
        </a:xfrm>
        <a:prstGeom prst="triangle">
          <a:avLst>
            <a:gd name="adj" fmla="val 50000"/>
          </a:avLst>
        </a:prstGeom>
        <a:solidFill>
          <a:srgbClr xmlns:mc="http://schemas.openxmlformats.org/markup-compatibility/2006" xmlns:a14="http://schemas.microsoft.com/office/drawing/2010/main" val="808080" mc:Ignorable="a14" a14:legacySpreadsheetColorIndex="23"/>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xdr:col>
      <xdr:colOff>9525</xdr:colOff>
      <xdr:row>416</xdr:row>
      <xdr:rowOff>57150</xdr:rowOff>
    </xdr:from>
    <xdr:to>
      <xdr:col>1</xdr:col>
      <xdr:colOff>95250</xdr:colOff>
      <xdr:row>416</xdr:row>
      <xdr:rowOff>133350</xdr:rowOff>
    </xdr:to>
    <xdr:sp macro="" textlink="">
      <xdr:nvSpPr>
        <xdr:cNvPr id="1478" name="AutoShape 454"/>
        <xdr:cNvSpPr>
          <a:spLocks noChangeArrowheads="1"/>
        </xdr:cNvSpPr>
      </xdr:nvSpPr>
      <xdr:spPr bwMode="auto">
        <a:xfrm flipV="1">
          <a:off x="219075" y="74914125"/>
          <a:ext cx="85725" cy="76200"/>
        </a:xfrm>
        <a:prstGeom prst="triangle">
          <a:avLst>
            <a:gd name="adj" fmla="val 50000"/>
          </a:avLst>
        </a:prstGeom>
        <a:solidFill>
          <a:srgbClr xmlns:mc="http://schemas.openxmlformats.org/markup-compatibility/2006" xmlns:a14="http://schemas.microsoft.com/office/drawing/2010/main" val="808080" mc:Ignorable="a14" a14:legacySpreadsheetColorIndex="23"/>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mc:AlternateContent xmlns:mc="http://schemas.openxmlformats.org/markup-compatibility/2006">
    <mc:Choice xmlns:a14="http://schemas.microsoft.com/office/drawing/2010/main" Requires="a14">
      <xdr:twoCellAnchor editAs="oneCell">
        <xdr:from>
          <xdr:col>3</xdr:col>
          <xdr:colOff>9525</xdr:colOff>
          <xdr:row>14</xdr:row>
          <xdr:rowOff>114300</xdr:rowOff>
        </xdr:from>
        <xdr:to>
          <xdr:col>6</xdr:col>
          <xdr:colOff>28575</xdr:colOff>
          <xdr:row>14</xdr:row>
          <xdr:rowOff>333375</xdr:rowOff>
        </xdr:to>
        <xdr:sp macro="" textlink="">
          <xdr:nvSpPr>
            <xdr:cNvPr id="1580" name="Option Button 556" hidden="1">
              <a:extLst>
                <a:ext uri="{63B3BB69-23CF-44E3-9099-C40C66FF867C}">
                  <a14:compatExt spid="_x0000_s1580"/>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CA" sz="800" b="0" i="0" u="none" strike="noStrike" baseline="0">
                  <a:solidFill>
                    <a:srgbClr val="000000"/>
                  </a:solidFill>
                  <a:latin typeface="Tahoma"/>
                  <a:ea typeface="Tahoma"/>
                  <a:cs typeface="Tahoma"/>
                </a:rPr>
                <a:t>DÉMARRAGE OU EN AFFAIRES DEPUIS MOINS D'UN AN</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14</xdr:row>
          <xdr:rowOff>342900</xdr:rowOff>
        </xdr:from>
        <xdr:to>
          <xdr:col>5</xdr:col>
          <xdr:colOff>142875</xdr:colOff>
          <xdr:row>14</xdr:row>
          <xdr:rowOff>561975</xdr:rowOff>
        </xdr:to>
        <xdr:sp macro="" textlink="">
          <xdr:nvSpPr>
            <xdr:cNvPr id="1582" name="Option Button 558" hidden="1">
              <a:extLst>
                <a:ext uri="{63B3BB69-23CF-44E3-9099-C40C66FF867C}">
                  <a14:compatExt spid="_x0000_s1582"/>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CA" sz="800" b="0" i="0" u="none" strike="noStrike" baseline="0">
                  <a:solidFill>
                    <a:srgbClr val="000000"/>
                  </a:solidFill>
                  <a:latin typeface="Tahoma"/>
                  <a:ea typeface="Tahoma"/>
                  <a:cs typeface="Tahoma"/>
                </a:rPr>
                <a:t>EN AFFAIRES DEPUIS PLUS D'UN AN</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391</xdr:row>
          <xdr:rowOff>85725</xdr:rowOff>
        </xdr:from>
        <xdr:to>
          <xdr:col>4</xdr:col>
          <xdr:colOff>304800</xdr:colOff>
          <xdr:row>392</xdr:row>
          <xdr:rowOff>0</xdr:rowOff>
        </xdr:to>
        <xdr:sp macro="" textlink="">
          <xdr:nvSpPr>
            <xdr:cNvPr id="1713" name="Drop Down 689" hidden="1">
              <a:extLst>
                <a:ext uri="{63B3BB69-23CF-44E3-9099-C40C66FF867C}">
                  <a14:compatExt spid="_x0000_s171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9525</xdr:colOff>
          <xdr:row>386</xdr:row>
          <xdr:rowOff>114300</xdr:rowOff>
        </xdr:from>
        <xdr:to>
          <xdr:col>4</xdr:col>
          <xdr:colOff>295275</xdr:colOff>
          <xdr:row>386</xdr:row>
          <xdr:rowOff>314325</xdr:rowOff>
        </xdr:to>
        <xdr:sp macro="" textlink="">
          <xdr:nvSpPr>
            <xdr:cNvPr id="1719" name="Drop Down 695" hidden="1">
              <a:extLst>
                <a:ext uri="{63B3BB69-23CF-44E3-9099-C40C66FF867C}">
                  <a14:compatExt spid="_x0000_s171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752475</xdr:colOff>
          <xdr:row>391</xdr:row>
          <xdr:rowOff>76200</xdr:rowOff>
        </xdr:from>
        <xdr:to>
          <xdr:col>5</xdr:col>
          <xdr:colOff>904875</xdr:colOff>
          <xdr:row>392</xdr:row>
          <xdr:rowOff>9525</xdr:rowOff>
        </xdr:to>
        <xdr:sp macro="" textlink="">
          <xdr:nvSpPr>
            <xdr:cNvPr id="1728" name="Drop Down 704" hidden="1">
              <a:extLst>
                <a:ext uri="{63B3BB69-23CF-44E3-9099-C40C66FF867C}">
                  <a14:compatExt spid="_x0000_s172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401</xdr:row>
          <xdr:rowOff>85725</xdr:rowOff>
        </xdr:from>
        <xdr:to>
          <xdr:col>4</xdr:col>
          <xdr:colOff>304800</xdr:colOff>
          <xdr:row>402</xdr:row>
          <xdr:rowOff>0</xdr:rowOff>
        </xdr:to>
        <xdr:sp macro="" textlink="">
          <xdr:nvSpPr>
            <xdr:cNvPr id="1889" name="Drop Down 865" hidden="1">
              <a:extLst>
                <a:ext uri="{63B3BB69-23CF-44E3-9099-C40C66FF867C}">
                  <a14:compatExt spid="_x0000_s188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9525</xdr:colOff>
          <xdr:row>396</xdr:row>
          <xdr:rowOff>123825</xdr:rowOff>
        </xdr:from>
        <xdr:to>
          <xdr:col>4</xdr:col>
          <xdr:colOff>295275</xdr:colOff>
          <xdr:row>396</xdr:row>
          <xdr:rowOff>323850</xdr:rowOff>
        </xdr:to>
        <xdr:sp macro="" textlink="">
          <xdr:nvSpPr>
            <xdr:cNvPr id="1892" name="Drop Down 868" hidden="1">
              <a:extLst>
                <a:ext uri="{63B3BB69-23CF-44E3-9099-C40C66FF867C}">
                  <a14:compatExt spid="_x0000_s189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752475</xdr:colOff>
          <xdr:row>401</xdr:row>
          <xdr:rowOff>76200</xdr:rowOff>
        </xdr:from>
        <xdr:to>
          <xdr:col>5</xdr:col>
          <xdr:colOff>904875</xdr:colOff>
          <xdr:row>402</xdr:row>
          <xdr:rowOff>0</xdr:rowOff>
        </xdr:to>
        <xdr:sp macro="" textlink="">
          <xdr:nvSpPr>
            <xdr:cNvPr id="1901" name="Drop Down 877" hidden="1">
              <a:extLst>
                <a:ext uri="{63B3BB69-23CF-44E3-9099-C40C66FF867C}">
                  <a14:compatExt spid="_x0000_s190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411</xdr:row>
          <xdr:rowOff>85725</xdr:rowOff>
        </xdr:from>
        <xdr:to>
          <xdr:col>4</xdr:col>
          <xdr:colOff>304800</xdr:colOff>
          <xdr:row>412</xdr:row>
          <xdr:rowOff>0</xdr:rowOff>
        </xdr:to>
        <xdr:sp macro="" textlink="">
          <xdr:nvSpPr>
            <xdr:cNvPr id="1903" name="Drop Down 879" hidden="1">
              <a:extLst>
                <a:ext uri="{63B3BB69-23CF-44E3-9099-C40C66FF867C}">
                  <a14:compatExt spid="_x0000_s190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406</xdr:row>
          <xdr:rowOff>123825</xdr:rowOff>
        </xdr:from>
        <xdr:to>
          <xdr:col>4</xdr:col>
          <xdr:colOff>285750</xdr:colOff>
          <xdr:row>406</xdr:row>
          <xdr:rowOff>323850</xdr:rowOff>
        </xdr:to>
        <xdr:sp macro="" textlink="">
          <xdr:nvSpPr>
            <xdr:cNvPr id="1906" name="Drop Down 882" hidden="1">
              <a:extLst>
                <a:ext uri="{63B3BB69-23CF-44E3-9099-C40C66FF867C}">
                  <a14:compatExt spid="_x0000_s190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752475</xdr:colOff>
          <xdr:row>411</xdr:row>
          <xdr:rowOff>76200</xdr:rowOff>
        </xdr:from>
        <xdr:to>
          <xdr:col>5</xdr:col>
          <xdr:colOff>904875</xdr:colOff>
          <xdr:row>412</xdr:row>
          <xdr:rowOff>9525</xdr:rowOff>
        </xdr:to>
        <xdr:sp macro="" textlink="">
          <xdr:nvSpPr>
            <xdr:cNvPr id="1915" name="Drop Down 891" hidden="1">
              <a:extLst>
                <a:ext uri="{63B3BB69-23CF-44E3-9099-C40C66FF867C}">
                  <a14:compatExt spid="_x0000_s1915"/>
                </a:ext>
              </a:extLst>
            </xdr:cNvPr>
            <xdr:cNvSpPr/>
          </xdr:nvSpPr>
          <xdr:spPr>
            <a:xfrm>
              <a:off x="0" y="0"/>
              <a:ext cx="0" cy="0"/>
            </a:xfrm>
            <a:prstGeom prst="rect">
              <a:avLst/>
            </a:prstGeom>
          </xdr:spPr>
        </xdr:sp>
        <xdr:clientData/>
      </xdr:twoCellAnchor>
    </mc:Choice>
    <mc:Fallback/>
  </mc:AlternateContent>
  <xdr:twoCellAnchor editAs="oneCell">
    <xdr:from>
      <xdr:col>1</xdr:col>
      <xdr:colOff>1047750</xdr:colOff>
      <xdr:row>14</xdr:row>
      <xdr:rowOff>133350</xdr:rowOff>
    </xdr:from>
    <xdr:to>
      <xdr:col>2</xdr:col>
      <xdr:colOff>19050</xdr:colOff>
      <xdr:row>14</xdr:row>
      <xdr:rowOff>304800</xdr:rowOff>
    </xdr:to>
    <xdr:sp macro="" textlink="">
      <xdr:nvSpPr>
        <xdr:cNvPr id="1917" name="Text Box 893"/>
        <xdr:cNvSpPr txBox="1">
          <a:spLocks noChangeArrowheads="1"/>
        </xdr:cNvSpPr>
      </xdr:nvSpPr>
      <xdr:spPr bwMode="auto">
        <a:xfrm>
          <a:off x="1257300" y="4476750"/>
          <a:ext cx="800100" cy="1714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22860" rIns="27432" bIns="0" anchor="t" upright="1"/>
        <a:lstStyle/>
        <a:p>
          <a:pPr algn="r" rtl="0">
            <a:defRPr sz="1000"/>
          </a:pPr>
          <a:r>
            <a:rPr lang="en-CA" sz="800" b="0" i="0" u="none" strike="noStrike" baseline="0">
              <a:solidFill>
                <a:srgbClr val="333333"/>
              </a:solidFill>
              <a:latin typeface="Arial"/>
              <a:cs typeface="Arial"/>
            </a:rPr>
            <a:t>STATUT</a:t>
          </a:r>
        </a:p>
      </xdr:txBody>
    </xdr:sp>
    <xdr:clientData fPrintsWithSheet="0"/>
  </xdr:twoCellAnchor>
  <xdr:twoCellAnchor editAs="absolute">
    <xdr:from>
      <xdr:col>0</xdr:col>
      <xdr:colOff>28575</xdr:colOff>
      <xdr:row>2</xdr:row>
      <xdr:rowOff>213800</xdr:rowOff>
    </xdr:from>
    <xdr:to>
      <xdr:col>6</xdr:col>
      <xdr:colOff>603250</xdr:colOff>
      <xdr:row>2</xdr:row>
      <xdr:rowOff>569394</xdr:rowOff>
    </xdr:to>
    <xdr:sp macro="" textlink="">
      <xdr:nvSpPr>
        <xdr:cNvPr id="1919" name="Text Box 895"/>
        <xdr:cNvSpPr txBox="1">
          <a:spLocks noChangeArrowheads="1"/>
        </xdr:cNvSpPr>
      </xdr:nvSpPr>
      <xdr:spPr bwMode="auto">
        <a:xfrm>
          <a:off x="28575" y="1653133"/>
          <a:ext cx="5633508" cy="355594"/>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en-CA" sz="1400" b="1" i="0" u="none" strike="noStrike" baseline="0">
              <a:solidFill>
                <a:srgbClr val="002469"/>
              </a:solidFill>
              <a:latin typeface="Arial"/>
              <a:cs typeface="Arial"/>
            </a:rPr>
            <a:t>VEUILLEZ FOURNIR LES INFORMATIONS SUIVANTES</a:t>
          </a:r>
        </a:p>
      </xdr:txBody>
    </xdr:sp>
    <xdr:clientData fPrintsWithSheet="0"/>
  </xdr:twoCellAnchor>
  <mc:AlternateContent xmlns:mc="http://schemas.openxmlformats.org/markup-compatibility/2006">
    <mc:Choice xmlns:a14="http://schemas.microsoft.com/office/drawing/2010/main" Requires="a14">
      <xdr:twoCellAnchor editAs="oneCell">
        <xdr:from>
          <xdr:col>3</xdr:col>
          <xdr:colOff>0</xdr:colOff>
          <xdr:row>15</xdr:row>
          <xdr:rowOff>38100</xdr:rowOff>
        </xdr:from>
        <xdr:to>
          <xdr:col>4</xdr:col>
          <xdr:colOff>76200</xdr:colOff>
          <xdr:row>16</xdr:row>
          <xdr:rowOff>0</xdr:rowOff>
        </xdr:to>
        <xdr:sp macro="" textlink="">
          <xdr:nvSpPr>
            <xdr:cNvPr id="1954" name="Drop Down 930" hidden="1">
              <a:extLst>
                <a:ext uri="{63B3BB69-23CF-44E3-9099-C40C66FF867C}">
                  <a14:compatExt spid="_x0000_s195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15</xdr:row>
          <xdr:rowOff>38100</xdr:rowOff>
        </xdr:from>
        <xdr:to>
          <xdr:col>5</xdr:col>
          <xdr:colOff>161925</xdr:colOff>
          <xdr:row>16</xdr:row>
          <xdr:rowOff>0</xdr:rowOff>
        </xdr:to>
        <xdr:sp macro="" textlink="">
          <xdr:nvSpPr>
            <xdr:cNvPr id="1955" name="Drop Down 931" hidden="1">
              <a:extLst>
                <a:ext uri="{63B3BB69-23CF-44E3-9099-C40C66FF867C}">
                  <a14:compatExt spid="_x0000_s195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16</xdr:row>
          <xdr:rowOff>38100</xdr:rowOff>
        </xdr:from>
        <xdr:to>
          <xdr:col>4</xdr:col>
          <xdr:colOff>76200</xdr:colOff>
          <xdr:row>17</xdr:row>
          <xdr:rowOff>9525</xdr:rowOff>
        </xdr:to>
        <xdr:sp macro="" textlink="">
          <xdr:nvSpPr>
            <xdr:cNvPr id="1956" name="Drop Down 932" hidden="1">
              <a:extLst>
                <a:ext uri="{63B3BB69-23CF-44E3-9099-C40C66FF867C}">
                  <a14:compatExt spid="_x0000_s195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16</xdr:row>
          <xdr:rowOff>47625</xdr:rowOff>
        </xdr:from>
        <xdr:to>
          <xdr:col>5</xdr:col>
          <xdr:colOff>161925</xdr:colOff>
          <xdr:row>17</xdr:row>
          <xdr:rowOff>28575</xdr:rowOff>
        </xdr:to>
        <xdr:sp macro="" textlink="">
          <xdr:nvSpPr>
            <xdr:cNvPr id="1957" name="Drop Down 933" hidden="1">
              <a:extLst>
                <a:ext uri="{63B3BB69-23CF-44E3-9099-C40C66FF867C}">
                  <a14:compatExt spid="_x0000_s195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17</xdr:row>
          <xdr:rowOff>47625</xdr:rowOff>
        </xdr:from>
        <xdr:to>
          <xdr:col>4</xdr:col>
          <xdr:colOff>76200</xdr:colOff>
          <xdr:row>18</xdr:row>
          <xdr:rowOff>28575</xdr:rowOff>
        </xdr:to>
        <xdr:sp macro="" textlink="">
          <xdr:nvSpPr>
            <xdr:cNvPr id="1961" name="Drop Down 937" hidden="1">
              <a:extLst>
                <a:ext uri="{63B3BB69-23CF-44E3-9099-C40C66FF867C}">
                  <a14:compatExt spid="_x0000_s196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17</xdr:row>
          <xdr:rowOff>47625</xdr:rowOff>
        </xdr:from>
        <xdr:to>
          <xdr:col>5</xdr:col>
          <xdr:colOff>161925</xdr:colOff>
          <xdr:row>18</xdr:row>
          <xdr:rowOff>28575</xdr:rowOff>
        </xdr:to>
        <xdr:sp macro="" textlink="">
          <xdr:nvSpPr>
            <xdr:cNvPr id="1962" name="Drop Down 938" hidden="1">
              <a:extLst>
                <a:ext uri="{63B3BB69-23CF-44E3-9099-C40C66FF867C}">
                  <a14:compatExt spid="_x0000_s196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152400</xdr:colOff>
          <xdr:row>18</xdr:row>
          <xdr:rowOff>76200</xdr:rowOff>
        </xdr:from>
        <xdr:to>
          <xdr:col>6</xdr:col>
          <xdr:colOff>409575</xdr:colOff>
          <xdr:row>19</xdr:row>
          <xdr:rowOff>38100</xdr:rowOff>
        </xdr:to>
        <xdr:sp macro="" textlink="">
          <xdr:nvSpPr>
            <xdr:cNvPr id="1963" name="Drop Down 939" hidden="1">
              <a:extLst>
                <a:ext uri="{63B3BB69-23CF-44E3-9099-C40C66FF867C}">
                  <a14:compatExt spid="_x0000_s1963"/>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13</xdr:row>
          <xdr:rowOff>133350</xdr:rowOff>
        </xdr:from>
        <xdr:to>
          <xdr:col>4</xdr:col>
          <xdr:colOff>695325</xdr:colOff>
          <xdr:row>14</xdr:row>
          <xdr:rowOff>0</xdr:rowOff>
        </xdr:to>
        <xdr:sp macro="" textlink="">
          <xdr:nvSpPr>
            <xdr:cNvPr id="1992" name="Drop Down 968" hidden="1">
              <a:extLst>
                <a:ext uri="{63B3BB69-23CF-44E3-9099-C40C66FF867C}">
                  <a14:compatExt spid="_x0000_s1992"/>
                </a:ext>
              </a:extLst>
            </xdr:cNvPr>
            <xdr:cNvSpPr/>
          </xdr:nvSpPr>
          <xdr:spPr>
            <a:xfrm>
              <a:off x="0" y="0"/>
              <a:ext cx="0" cy="0"/>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28575</xdr:colOff>
          <xdr:row>465</xdr:row>
          <xdr:rowOff>28575</xdr:rowOff>
        </xdr:from>
        <xdr:to>
          <xdr:col>5</xdr:col>
          <xdr:colOff>333375</xdr:colOff>
          <xdr:row>466</xdr:row>
          <xdr:rowOff>0</xdr:rowOff>
        </xdr:to>
        <xdr:sp macro="" textlink="">
          <xdr:nvSpPr>
            <xdr:cNvPr id="1993" name="Drop Down 969" hidden="1">
              <a:extLst>
                <a:ext uri="{63B3BB69-23CF-44E3-9099-C40C66FF867C}">
                  <a14:compatExt spid="_x0000_s1993"/>
                </a:ext>
              </a:extLst>
            </xdr:cNvPr>
            <xdr:cNvSpPr/>
          </xdr:nvSpPr>
          <xdr:spPr>
            <a:xfrm>
              <a:off x="0" y="0"/>
              <a:ext cx="0" cy="0"/>
            </a:xfrm>
            <a:prstGeom prst="rect">
              <a:avLst/>
            </a:prstGeom>
          </xdr:spPr>
        </xdr:sp>
        <xdr:clientData/>
      </xdr:twoCellAnchor>
    </mc:Choice>
    <mc:Fallback/>
  </mc:AlternateContent>
  <xdr:twoCellAnchor>
    <xdr:from>
      <xdr:col>6</xdr:col>
      <xdr:colOff>533400</xdr:colOff>
      <xdr:row>458</xdr:row>
      <xdr:rowOff>76200</xdr:rowOff>
    </xdr:from>
    <xdr:to>
      <xdr:col>6</xdr:col>
      <xdr:colOff>533400</xdr:colOff>
      <xdr:row>459</xdr:row>
      <xdr:rowOff>47625</xdr:rowOff>
    </xdr:to>
    <xdr:sp macro="" textlink="">
      <xdr:nvSpPr>
        <xdr:cNvPr id="8197" name="Line 1029"/>
        <xdr:cNvSpPr>
          <a:spLocks noChangeShapeType="1"/>
        </xdr:cNvSpPr>
      </xdr:nvSpPr>
      <xdr:spPr bwMode="auto">
        <a:xfrm flipV="1">
          <a:off x="5476875" y="82438875"/>
          <a:ext cx="0" cy="133350"/>
        </a:xfrm>
        <a:prstGeom prst="line">
          <a:avLst/>
        </a:prstGeom>
        <a:noFill/>
        <a:ln w="9525">
          <a:solidFill>
            <a:srgbClr xmlns:mc="http://schemas.openxmlformats.org/markup-compatibility/2006" xmlns:a14="http://schemas.microsoft.com/office/drawing/2010/main" val="808080" mc:Ignorable="a14" a14:legacySpreadsheetColorIndex="23"/>
          </a:solidFill>
          <a:round/>
          <a:headEnd type="arrow" w="med" len="med"/>
          <a:tailEnd/>
        </a:ln>
        <a:extLst>
          <a:ext uri="{909E8E84-426E-40DD-AFC4-6F175D3DCCD1}">
            <a14:hiddenFill xmlns:a14="http://schemas.microsoft.com/office/drawing/2010/main">
              <a:noFill/>
            </a14:hiddenFill>
          </a:ext>
        </a:extLst>
      </xdr:spPr>
    </xdr:sp>
    <xdr:clientData/>
  </xdr:twoCellAnchor>
  <xdr:twoCellAnchor>
    <xdr:from>
      <xdr:col>6</xdr:col>
      <xdr:colOff>533400</xdr:colOff>
      <xdr:row>458</xdr:row>
      <xdr:rowOff>76200</xdr:rowOff>
    </xdr:from>
    <xdr:to>
      <xdr:col>6</xdr:col>
      <xdr:colOff>942975</xdr:colOff>
      <xdr:row>458</xdr:row>
      <xdr:rowOff>76200</xdr:rowOff>
    </xdr:to>
    <xdr:sp macro="" textlink="">
      <xdr:nvSpPr>
        <xdr:cNvPr id="8198" name="Line 1030"/>
        <xdr:cNvSpPr>
          <a:spLocks noChangeShapeType="1"/>
        </xdr:cNvSpPr>
      </xdr:nvSpPr>
      <xdr:spPr bwMode="auto">
        <a:xfrm>
          <a:off x="5476875" y="82438875"/>
          <a:ext cx="409575" cy="0"/>
        </a:xfrm>
        <a:prstGeom prst="line">
          <a:avLst/>
        </a:prstGeom>
        <a:noFill/>
        <a:ln w="9525">
          <a:solidFill>
            <a:srgbClr xmlns:mc="http://schemas.openxmlformats.org/markup-compatibility/2006" xmlns:a14="http://schemas.microsoft.com/office/drawing/2010/main" val="808080" mc:Ignorable="a14" a14:legacySpreadsheetColorIndex="23"/>
          </a:solidFill>
          <a:round/>
          <a:headEnd/>
          <a:tailEnd/>
        </a:ln>
        <a:extLst>
          <a:ext uri="{909E8E84-426E-40DD-AFC4-6F175D3DCCD1}">
            <a14:hiddenFill xmlns:a14="http://schemas.microsoft.com/office/drawing/2010/main">
              <a:noFill/>
            </a14:hiddenFill>
          </a:ext>
        </a:extLst>
      </xdr:spPr>
    </xdr:sp>
    <xdr:clientData/>
  </xdr:twoCellAnchor>
  <mc:AlternateContent xmlns:mc="http://schemas.openxmlformats.org/markup-compatibility/2006">
    <mc:Choice xmlns:a14="http://schemas.microsoft.com/office/drawing/2010/main" Requires="a14">
      <xdr:twoCellAnchor editAs="oneCell">
        <xdr:from>
          <xdr:col>3</xdr:col>
          <xdr:colOff>28575</xdr:colOff>
          <xdr:row>505</xdr:row>
          <xdr:rowOff>28575</xdr:rowOff>
        </xdr:from>
        <xdr:to>
          <xdr:col>5</xdr:col>
          <xdr:colOff>333375</xdr:colOff>
          <xdr:row>506</xdr:row>
          <xdr:rowOff>0</xdr:rowOff>
        </xdr:to>
        <xdr:sp macro="" textlink="">
          <xdr:nvSpPr>
            <xdr:cNvPr id="8224" name="Drop Down 1056" hidden="1">
              <a:extLst>
                <a:ext uri="{63B3BB69-23CF-44E3-9099-C40C66FF867C}">
                  <a14:compatExt spid="_x0000_s8224"/>
                </a:ext>
              </a:extLst>
            </xdr:cNvPr>
            <xdr:cNvSpPr/>
          </xdr:nvSpPr>
          <xdr:spPr>
            <a:xfrm>
              <a:off x="0" y="0"/>
              <a:ext cx="0" cy="0"/>
            </a:xfrm>
            <a:prstGeom prst="rect">
              <a:avLst/>
            </a:prstGeom>
          </xdr:spPr>
        </xdr:sp>
        <xdr:clientData/>
      </xdr:twoCellAnchor>
    </mc:Choice>
    <mc:Fallback/>
  </mc:AlternateContent>
  <xdr:twoCellAnchor>
    <xdr:from>
      <xdr:col>6</xdr:col>
      <xdr:colOff>533400</xdr:colOff>
      <xdr:row>498</xdr:row>
      <xdr:rowOff>76200</xdr:rowOff>
    </xdr:from>
    <xdr:to>
      <xdr:col>6</xdr:col>
      <xdr:colOff>533400</xdr:colOff>
      <xdr:row>499</xdr:row>
      <xdr:rowOff>47625</xdr:rowOff>
    </xdr:to>
    <xdr:sp macro="" textlink="">
      <xdr:nvSpPr>
        <xdr:cNvPr id="8229" name="Line 1061"/>
        <xdr:cNvSpPr>
          <a:spLocks noChangeShapeType="1"/>
        </xdr:cNvSpPr>
      </xdr:nvSpPr>
      <xdr:spPr bwMode="auto">
        <a:xfrm flipV="1">
          <a:off x="5476875" y="88887300"/>
          <a:ext cx="0" cy="133350"/>
        </a:xfrm>
        <a:prstGeom prst="line">
          <a:avLst/>
        </a:prstGeom>
        <a:noFill/>
        <a:ln w="9525">
          <a:solidFill>
            <a:srgbClr xmlns:mc="http://schemas.openxmlformats.org/markup-compatibility/2006" xmlns:a14="http://schemas.microsoft.com/office/drawing/2010/main" val="808080" mc:Ignorable="a14" a14:legacySpreadsheetColorIndex="23"/>
          </a:solidFill>
          <a:round/>
          <a:headEnd type="arrow" w="med" len="med"/>
          <a:tailEnd/>
        </a:ln>
        <a:extLst>
          <a:ext uri="{909E8E84-426E-40DD-AFC4-6F175D3DCCD1}">
            <a14:hiddenFill xmlns:a14="http://schemas.microsoft.com/office/drawing/2010/main">
              <a:noFill/>
            </a14:hiddenFill>
          </a:ext>
        </a:extLst>
      </xdr:spPr>
    </xdr:sp>
    <xdr:clientData/>
  </xdr:twoCellAnchor>
  <xdr:twoCellAnchor>
    <xdr:from>
      <xdr:col>6</xdr:col>
      <xdr:colOff>533400</xdr:colOff>
      <xdr:row>498</xdr:row>
      <xdr:rowOff>76200</xdr:rowOff>
    </xdr:from>
    <xdr:to>
      <xdr:col>6</xdr:col>
      <xdr:colOff>942975</xdr:colOff>
      <xdr:row>498</xdr:row>
      <xdr:rowOff>76200</xdr:rowOff>
    </xdr:to>
    <xdr:sp macro="" textlink="">
      <xdr:nvSpPr>
        <xdr:cNvPr id="8230" name="Line 1062"/>
        <xdr:cNvSpPr>
          <a:spLocks noChangeShapeType="1"/>
        </xdr:cNvSpPr>
      </xdr:nvSpPr>
      <xdr:spPr bwMode="auto">
        <a:xfrm>
          <a:off x="5476875" y="88887300"/>
          <a:ext cx="409575" cy="0"/>
        </a:xfrm>
        <a:prstGeom prst="line">
          <a:avLst/>
        </a:prstGeom>
        <a:noFill/>
        <a:ln w="9525">
          <a:solidFill>
            <a:srgbClr xmlns:mc="http://schemas.openxmlformats.org/markup-compatibility/2006" xmlns:a14="http://schemas.microsoft.com/office/drawing/2010/main" val="808080" mc:Ignorable="a14" a14:legacySpreadsheetColorIndex="23"/>
          </a:solidFill>
          <a:round/>
          <a:headEnd/>
          <a:tailEnd/>
        </a:ln>
        <a:extLst>
          <a:ext uri="{909E8E84-426E-40DD-AFC4-6F175D3DCCD1}">
            <a14:hiddenFill xmlns:a14="http://schemas.microsoft.com/office/drawing/2010/main">
              <a:noFill/>
            </a14:hiddenFill>
          </a:ext>
        </a:extLst>
      </xdr:spPr>
    </xdr:sp>
    <xdr:clientData/>
  </xdr:twoCellAnchor>
  <mc:AlternateContent xmlns:mc="http://schemas.openxmlformats.org/markup-compatibility/2006">
    <mc:Choice xmlns:a14="http://schemas.microsoft.com/office/drawing/2010/main" Requires="a14">
      <xdr:twoCellAnchor editAs="oneCell">
        <xdr:from>
          <xdr:col>3</xdr:col>
          <xdr:colOff>28575</xdr:colOff>
          <xdr:row>545</xdr:row>
          <xdr:rowOff>28575</xdr:rowOff>
        </xdr:from>
        <xdr:to>
          <xdr:col>5</xdr:col>
          <xdr:colOff>333375</xdr:colOff>
          <xdr:row>546</xdr:row>
          <xdr:rowOff>0</xdr:rowOff>
        </xdr:to>
        <xdr:sp macro="" textlink="">
          <xdr:nvSpPr>
            <xdr:cNvPr id="8287" name="Drop Down 1119" hidden="1">
              <a:extLst>
                <a:ext uri="{63B3BB69-23CF-44E3-9099-C40C66FF867C}">
                  <a14:compatExt spid="_x0000_s8287"/>
                </a:ext>
              </a:extLst>
            </xdr:cNvPr>
            <xdr:cNvSpPr/>
          </xdr:nvSpPr>
          <xdr:spPr>
            <a:xfrm>
              <a:off x="0" y="0"/>
              <a:ext cx="0" cy="0"/>
            </a:xfrm>
            <a:prstGeom prst="rect">
              <a:avLst/>
            </a:prstGeom>
          </xdr:spPr>
        </xdr:sp>
        <xdr:clientData/>
      </xdr:twoCellAnchor>
    </mc:Choice>
    <mc:Fallback/>
  </mc:AlternateContent>
  <xdr:twoCellAnchor>
    <xdr:from>
      <xdr:col>6</xdr:col>
      <xdr:colOff>533400</xdr:colOff>
      <xdr:row>538</xdr:row>
      <xdr:rowOff>76200</xdr:rowOff>
    </xdr:from>
    <xdr:to>
      <xdr:col>6</xdr:col>
      <xdr:colOff>533400</xdr:colOff>
      <xdr:row>539</xdr:row>
      <xdr:rowOff>47625</xdr:rowOff>
    </xdr:to>
    <xdr:sp macro="" textlink="">
      <xdr:nvSpPr>
        <xdr:cNvPr id="8292" name="Line 1124"/>
        <xdr:cNvSpPr>
          <a:spLocks noChangeShapeType="1"/>
        </xdr:cNvSpPr>
      </xdr:nvSpPr>
      <xdr:spPr bwMode="auto">
        <a:xfrm flipV="1">
          <a:off x="5476875" y="95488125"/>
          <a:ext cx="0" cy="133350"/>
        </a:xfrm>
        <a:prstGeom prst="line">
          <a:avLst/>
        </a:prstGeom>
        <a:noFill/>
        <a:ln w="9525">
          <a:solidFill>
            <a:srgbClr xmlns:mc="http://schemas.openxmlformats.org/markup-compatibility/2006" xmlns:a14="http://schemas.microsoft.com/office/drawing/2010/main" val="808080" mc:Ignorable="a14" a14:legacySpreadsheetColorIndex="23"/>
          </a:solidFill>
          <a:round/>
          <a:headEnd type="arrow" w="med" len="med"/>
          <a:tailEnd/>
        </a:ln>
        <a:extLst>
          <a:ext uri="{909E8E84-426E-40DD-AFC4-6F175D3DCCD1}">
            <a14:hiddenFill xmlns:a14="http://schemas.microsoft.com/office/drawing/2010/main">
              <a:noFill/>
            </a14:hiddenFill>
          </a:ext>
        </a:extLst>
      </xdr:spPr>
    </xdr:sp>
    <xdr:clientData/>
  </xdr:twoCellAnchor>
  <xdr:twoCellAnchor>
    <xdr:from>
      <xdr:col>6</xdr:col>
      <xdr:colOff>533400</xdr:colOff>
      <xdr:row>538</xdr:row>
      <xdr:rowOff>76200</xdr:rowOff>
    </xdr:from>
    <xdr:to>
      <xdr:col>6</xdr:col>
      <xdr:colOff>942975</xdr:colOff>
      <xdr:row>538</xdr:row>
      <xdr:rowOff>76200</xdr:rowOff>
    </xdr:to>
    <xdr:sp macro="" textlink="">
      <xdr:nvSpPr>
        <xdr:cNvPr id="8293" name="Line 1125"/>
        <xdr:cNvSpPr>
          <a:spLocks noChangeShapeType="1"/>
        </xdr:cNvSpPr>
      </xdr:nvSpPr>
      <xdr:spPr bwMode="auto">
        <a:xfrm>
          <a:off x="5476875" y="95488125"/>
          <a:ext cx="409575" cy="0"/>
        </a:xfrm>
        <a:prstGeom prst="line">
          <a:avLst/>
        </a:prstGeom>
        <a:noFill/>
        <a:ln w="9525">
          <a:solidFill>
            <a:srgbClr xmlns:mc="http://schemas.openxmlformats.org/markup-compatibility/2006" xmlns:a14="http://schemas.microsoft.com/office/drawing/2010/main" val="808080" mc:Ignorable="a14" a14:legacySpreadsheetColorIndex="23"/>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38100</xdr:colOff>
      <xdr:row>450</xdr:row>
      <xdr:rowOff>66675</xdr:rowOff>
    </xdr:from>
    <xdr:to>
      <xdr:col>2</xdr:col>
      <xdr:colOff>85725</xdr:colOff>
      <xdr:row>450</xdr:row>
      <xdr:rowOff>133350</xdr:rowOff>
    </xdr:to>
    <xdr:sp macro="" textlink="">
      <xdr:nvSpPr>
        <xdr:cNvPr id="8357" name="AutoShape 1189"/>
        <xdr:cNvSpPr>
          <a:spLocks noChangeArrowheads="1"/>
        </xdr:cNvSpPr>
      </xdr:nvSpPr>
      <xdr:spPr bwMode="auto">
        <a:xfrm rot="5400000">
          <a:off x="1943100" y="81010125"/>
          <a:ext cx="66675" cy="47625"/>
        </a:xfrm>
        <a:prstGeom prst="triangle">
          <a:avLst>
            <a:gd name="adj" fmla="val 50000"/>
          </a:avLst>
        </a:prstGeom>
        <a:solidFill>
          <a:srgbClr xmlns:mc="http://schemas.openxmlformats.org/markup-compatibility/2006" xmlns:a14="http://schemas.microsoft.com/office/drawing/2010/main" val="808080" mc:Ignorable="a14" a14:legacySpreadsheetColorIndex="23"/>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2</xdr:col>
      <xdr:colOff>38100</xdr:colOff>
      <xdr:row>459</xdr:row>
      <xdr:rowOff>57150</xdr:rowOff>
    </xdr:from>
    <xdr:to>
      <xdr:col>2</xdr:col>
      <xdr:colOff>85725</xdr:colOff>
      <xdr:row>459</xdr:row>
      <xdr:rowOff>123825</xdr:rowOff>
    </xdr:to>
    <xdr:sp macro="" textlink="">
      <xdr:nvSpPr>
        <xdr:cNvPr id="8358" name="AutoShape 1190"/>
        <xdr:cNvSpPr>
          <a:spLocks noChangeArrowheads="1"/>
        </xdr:cNvSpPr>
      </xdr:nvSpPr>
      <xdr:spPr bwMode="auto">
        <a:xfrm rot="5400000">
          <a:off x="1943100" y="82591275"/>
          <a:ext cx="66675" cy="47625"/>
        </a:xfrm>
        <a:prstGeom prst="triangle">
          <a:avLst>
            <a:gd name="adj" fmla="val 50000"/>
          </a:avLst>
        </a:prstGeom>
        <a:solidFill>
          <a:srgbClr xmlns:mc="http://schemas.openxmlformats.org/markup-compatibility/2006" xmlns:a14="http://schemas.microsoft.com/office/drawing/2010/main" val="808080" mc:Ignorable="a14" a14:legacySpreadsheetColorIndex="23"/>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2</xdr:col>
      <xdr:colOff>38100</xdr:colOff>
      <xdr:row>460</xdr:row>
      <xdr:rowOff>57150</xdr:rowOff>
    </xdr:from>
    <xdr:to>
      <xdr:col>2</xdr:col>
      <xdr:colOff>85725</xdr:colOff>
      <xdr:row>460</xdr:row>
      <xdr:rowOff>123825</xdr:rowOff>
    </xdr:to>
    <xdr:sp macro="" textlink="">
      <xdr:nvSpPr>
        <xdr:cNvPr id="8359" name="AutoShape 1191"/>
        <xdr:cNvSpPr>
          <a:spLocks noChangeArrowheads="1"/>
        </xdr:cNvSpPr>
      </xdr:nvSpPr>
      <xdr:spPr bwMode="auto">
        <a:xfrm rot="5400000">
          <a:off x="1943100" y="82753200"/>
          <a:ext cx="66675" cy="47625"/>
        </a:xfrm>
        <a:prstGeom prst="triangle">
          <a:avLst>
            <a:gd name="adj" fmla="val 50000"/>
          </a:avLst>
        </a:prstGeom>
        <a:solidFill>
          <a:srgbClr xmlns:mc="http://schemas.openxmlformats.org/markup-compatibility/2006" xmlns:a14="http://schemas.microsoft.com/office/drawing/2010/main" val="808080" mc:Ignorable="a14" a14:legacySpreadsheetColorIndex="23"/>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2</xdr:col>
      <xdr:colOff>38100</xdr:colOff>
      <xdr:row>461</xdr:row>
      <xdr:rowOff>66675</xdr:rowOff>
    </xdr:from>
    <xdr:to>
      <xdr:col>2</xdr:col>
      <xdr:colOff>85725</xdr:colOff>
      <xdr:row>461</xdr:row>
      <xdr:rowOff>133350</xdr:rowOff>
    </xdr:to>
    <xdr:sp macro="" textlink="">
      <xdr:nvSpPr>
        <xdr:cNvPr id="8360" name="AutoShape 1192"/>
        <xdr:cNvSpPr>
          <a:spLocks noChangeArrowheads="1"/>
        </xdr:cNvSpPr>
      </xdr:nvSpPr>
      <xdr:spPr bwMode="auto">
        <a:xfrm rot="5400000">
          <a:off x="1943100" y="82924650"/>
          <a:ext cx="66675" cy="47625"/>
        </a:xfrm>
        <a:prstGeom prst="triangle">
          <a:avLst>
            <a:gd name="adj" fmla="val 50000"/>
          </a:avLst>
        </a:prstGeom>
        <a:solidFill>
          <a:srgbClr xmlns:mc="http://schemas.openxmlformats.org/markup-compatibility/2006" xmlns:a14="http://schemas.microsoft.com/office/drawing/2010/main" val="808080" mc:Ignorable="a14" a14:legacySpreadsheetColorIndex="23"/>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2</xdr:col>
      <xdr:colOff>38100</xdr:colOff>
      <xdr:row>462</xdr:row>
      <xdr:rowOff>66675</xdr:rowOff>
    </xdr:from>
    <xdr:to>
      <xdr:col>2</xdr:col>
      <xdr:colOff>85725</xdr:colOff>
      <xdr:row>462</xdr:row>
      <xdr:rowOff>133350</xdr:rowOff>
    </xdr:to>
    <xdr:sp macro="" textlink="">
      <xdr:nvSpPr>
        <xdr:cNvPr id="8361" name="AutoShape 1193"/>
        <xdr:cNvSpPr>
          <a:spLocks noChangeArrowheads="1"/>
        </xdr:cNvSpPr>
      </xdr:nvSpPr>
      <xdr:spPr bwMode="auto">
        <a:xfrm rot="5400000">
          <a:off x="1943100" y="83086575"/>
          <a:ext cx="66675" cy="47625"/>
        </a:xfrm>
        <a:prstGeom prst="triangle">
          <a:avLst>
            <a:gd name="adj" fmla="val 50000"/>
          </a:avLst>
        </a:prstGeom>
        <a:solidFill>
          <a:srgbClr xmlns:mc="http://schemas.openxmlformats.org/markup-compatibility/2006" xmlns:a14="http://schemas.microsoft.com/office/drawing/2010/main" val="808080" mc:Ignorable="a14" a14:legacySpreadsheetColorIndex="23"/>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2</xdr:col>
      <xdr:colOff>38100</xdr:colOff>
      <xdr:row>451</xdr:row>
      <xdr:rowOff>104775</xdr:rowOff>
    </xdr:from>
    <xdr:to>
      <xdr:col>2</xdr:col>
      <xdr:colOff>85725</xdr:colOff>
      <xdr:row>451</xdr:row>
      <xdr:rowOff>171450</xdr:rowOff>
    </xdr:to>
    <xdr:sp macro="" textlink="">
      <xdr:nvSpPr>
        <xdr:cNvPr id="8362" name="AutoShape 1194"/>
        <xdr:cNvSpPr>
          <a:spLocks noChangeArrowheads="1"/>
        </xdr:cNvSpPr>
      </xdr:nvSpPr>
      <xdr:spPr bwMode="auto">
        <a:xfrm rot="5400000">
          <a:off x="1943100" y="81210150"/>
          <a:ext cx="66675" cy="47625"/>
        </a:xfrm>
        <a:prstGeom prst="triangle">
          <a:avLst>
            <a:gd name="adj" fmla="val 50000"/>
          </a:avLst>
        </a:prstGeom>
        <a:solidFill>
          <a:srgbClr xmlns:mc="http://schemas.openxmlformats.org/markup-compatibility/2006" xmlns:a14="http://schemas.microsoft.com/office/drawing/2010/main" val="808080" mc:Ignorable="a14" a14:legacySpreadsheetColorIndex="23"/>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2</xdr:col>
      <xdr:colOff>38100</xdr:colOff>
      <xdr:row>452</xdr:row>
      <xdr:rowOff>95250</xdr:rowOff>
    </xdr:from>
    <xdr:to>
      <xdr:col>2</xdr:col>
      <xdr:colOff>85725</xdr:colOff>
      <xdr:row>452</xdr:row>
      <xdr:rowOff>161925</xdr:rowOff>
    </xdr:to>
    <xdr:sp macro="" textlink="">
      <xdr:nvSpPr>
        <xdr:cNvPr id="8363" name="AutoShape 1195"/>
        <xdr:cNvSpPr>
          <a:spLocks noChangeArrowheads="1"/>
        </xdr:cNvSpPr>
      </xdr:nvSpPr>
      <xdr:spPr bwMode="auto">
        <a:xfrm rot="5400000">
          <a:off x="1943100" y="81391125"/>
          <a:ext cx="66675" cy="47625"/>
        </a:xfrm>
        <a:prstGeom prst="triangle">
          <a:avLst>
            <a:gd name="adj" fmla="val 50000"/>
          </a:avLst>
        </a:prstGeom>
        <a:solidFill>
          <a:srgbClr xmlns:mc="http://schemas.openxmlformats.org/markup-compatibility/2006" xmlns:a14="http://schemas.microsoft.com/office/drawing/2010/main" val="808080" mc:Ignorable="a14" a14:legacySpreadsheetColorIndex="23"/>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2</xdr:col>
      <xdr:colOff>38100</xdr:colOff>
      <xdr:row>457</xdr:row>
      <xdr:rowOff>66675</xdr:rowOff>
    </xdr:from>
    <xdr:to>
      <xdr:col>2</xdr:col>
      <xdr:colOff>85725</xdr:colOff>
      <xdr:row>457</xdr:row>
      <xdr:rowOff>133350</xdr:rowOff>
    </xdr:to>
    <xdr:sp macro="" textlink="">
      <xdr:nvSpPr>
        <xdr:cNvPr id="8364" name="AutoShape 1196"/>
        <xdr:cNvSpPr>
          <a:spLocks noChangeArrowheads="1"/>
        </xdr:cNvSpPr>
      </xdr:nvSpPr>
      <xdr:spPr bwMode="auto">
        <a:xfrm rot="5400000">
          <a:off x="1943100" y="82276950"/>
          <a:ext cx="66675" cy="47625"/>
        </a:xfrm>
        <a:prstGeom prst="triangle">
          <a:avLst>
            <a:gd name="adj" fmla="val 50000"/>
          </a:avLst>
        </a:prstGeom>
        <a:solidFill>
          <a:srgbClr xmlns:mc="http://schemas.openxmlformats.org/markup-compatibility/2006" xmlns:a14="http://schemas.microsoft.com/office/drawing/2010/main" val="808080" mc:Ignorable="a14" a14:legacySpreadsheetColorIndex="23"/>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2</xdr:col>
      <xdr:colOff>38100</xdr:colOff>
      <xdr:row>465</xdr:row>
      <xdr:rowOff>123825</xdr:rowOff>
    </xdr:from>
    <xdr:to>
      <xdr:col>2</xdr:col>
      <xdr:colOff>85725</xdr:colOff>
      <xdr:row>465</xdr:row>
      <xdr:rowOff>190500</xdr:rowOff>
    </xdr:to>
    <xdr:sp macro="" textlink="">
      <xdr:nvSpPr>
        <xdr:cNvPr id="8365" name="AutoShape 1197"/>
        <xdr:cNvSpPr>
          <a:spLocks noChangeArrowheads="1"/>
        </xdr:cNvSpPr>
      </xdr:nvSpPr>
      <xdr:spPr bwMode="auto">
        <a:xfrm rot="5400000">
          <a:off x="1943100" y="83562825"/>
          <a:ext cx="66675" cy="47625"/>
        </a:xfrm>
        <a:prstGeom prst="triangle">
          <a:avLst>
            <a:gd name="adj" fmla="val 50000"/>
          </a:avLst>
        </a:prstGeom>
        <a:solidFill>
          <a:srgbClr xmlns:mc="http://schemas.openxmlformats.org/markup-compatibility/2006" xmlns:a14="http://schemas.microsoft.com/office/drawing/2010/main" val="808080" mc:Ignorable="a14" a14:legacySpreadsheetColorIndex="23"/>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2</xdr:col>
      <xdr:colOff>38100</xdr:colOff>
      <xdr:row>466</xdr:row>
      <xdr:rowOff>66675</xdr:rowOff>
    </xdr:from>
    <xdr:to>
      <xdr:col>2</xdr:col>
      <xdr:colOff>85725</xdr:colOff>
      <xdr:row>466</xdr:row>
      <xdr:rowOff>133350</xdr:rowOff>
    </xdr:to>
    <xdr:sp macro="" textlink="">
      <xdr:nvSpPr>
        <xdr:cNvPr id="8366" name="AutoShape 1198"/>
        <xdr:cNvSpPr>
          <a:spLocks noChangeArrowheads="1"/>
        </xdr:cNvSpPr>
      </xdr:nvSpPr>
      <xdr:spPr bwMode="auto">
        <a:xfrm rot="5400000">
          <a:off x="1943100" y="83724750"/>
          <a:ext cx="66675" cy="47625"/>
        </a:xfrm>
        <a:prstGeom prst="triangle">
          <a:avLst>
            <a:gd name="adj" fmla="val 50000"/>
          </a:avLst>
        </a:prstGeom>
        <a:solidFill>
          <a:srgbClr xmlns:mc="http://schemas.openxmlformats.org/markup-compatibility/2006" xmlns:a14="http://schemas.microsoft.com/office/drawing/2010/main" val="808080" mc:Ignorable="a14" a14:legacySpreadsheetColorIndex="23"/>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2</xdr:col>
      <xdr:colOff>38100</xdr:colOff>
      <xdr:row>467</xdr:row>
      <xdr:rowOff>114300</xdr:rowOff>
    </xdr:from>
    <xdr:to>
      <xdr:col>2</xdr:col>
      <xdr:colOff>85725</xdr:colOff>
      <xdr:row>467</xdr:row>
      <xdr:rowOff>180975</xdr:rowOff>
    </xdr:to>
    <xdr:sp macro="" textlink="">
      <xdr:nvSpPr>
        <xdr:cNvPr id="8367" name="AutoShape 1199"/>
        <xdr:cNvSpPr>
          <a:spLocks noChangeArrowheads="1"/>
        </xdr:cNvSpPr>
      </xdr:nvSpPr>
      <xdr:spPr bwMode="auto">
        <a:xfrm rot="5400000">
          <a:off x="1943100" y="83934300"/>
          <a:ext cx="66675" cy="47625"/>
        </a:xfrm>
        <a:prstGeom prst="triangle">
          <a:avLst>
            <a:gd name="adj" fmla="val 50000"/>
          </a:avLst>
        </a:prstGeom>
        <a:solidFill>
          <a:srgbClr xmlns:mc="http://schemas.openxmlformats.org/markup-compatibility/2006" xmlns:a14="http://schemas.microsoft.com/office/drawing/2010/main" val="808080" mc:Ignorable="a14" a14:legacySpreadsheetColorIndex="23"/>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2</xdr:col>
      <xdr:colOff>38100</xdr:colOff>
      <xdr:row>468</xdr:row>
      <xdr:rowOff>66675</xdr:rowOff>
    </xdr:from>
    <xdr:to>
      <xdr:col>2</xdr:col>
      <xdr:colOff>85725</xdr:colOff>
      <xdr:row>468</xdr:row>
      <xdr:rowOff>133350</xdr:rowOff>
    </xdr:to>
    <xdr:sp macro="" textlink="">
      <xdr:nvSpPr>
        <xdr:cNvPr id="8368" name="AutoShape 1200"/>
        <xdr:cNvSpPr>
          <a:spLocks noChangeArrowheads="1"/>
        </xdr:cNvSpPr>
      </xdr:nvSpPr>
      <xdr:spPr bwMode="auto">
        <a:xfrm rot="5400000">
          <a:off x="1943100" y="84096225"/>
          <a:ext cx="66675" cy="47625"/>
        </a:xfrm>
        <a:prstGeom prst="triangle">
          <a:avLst>
            <a:gd name="adj" fmla="val 50000"/>
          </a:avLst>
        </a:prstGeom>
        <a:solidFill>
          <a:srgbClr xmlns:mc="http://schemas.openxmlformats.org/markup-compatibility/2006" xmlns:a14="http://schemas.microsoft.com/office/drawing/2010/main" val="808080" mc:Ignorable="a14" a14:legacySpreadsheetColorIndex="23"/>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2</xdr:col>
      <xdr:colOff>38100</xdr:colOff>
      <xdr:row>469</xdr:row>
      <xdr:rowOff>66675</xdr:rowOff>
    </xdr:from>
    <xdr:to>
      <xdr:col>2</xdr:col>
      <xdr:colOff>85725</xdr:colOff>
      <xdr:row>469</xdr:row>
      <xdr:rowOff>133350</xdr:rowOff>
    </xdr:to>
    <xdr:sp macro="" textlink="">
      <xdr:nvSpPr>
        <xdr:cNvPr id="8369" name="AutoShape 1201"/>
        <xdr:cNvSpPr>
          <a:spLocks noChangeArrowheads="1"/>
        </xdr:cNvSpPr>
      </xdr:nvSpPr>
      <xdr:spPr bwMode="auto">
        <a:xfrm rot="5400000">
          <a:off x="1943100" y="84258150"/>
          <a:ext cx="66675" cy="47625"/>
        </a:xfrm>
        <a:prstGeom prst="triangle">
          <a:avLst>
            <a:gd name="adj" fmla="val 50000"/>
          </a:avLst>
        </a:prstGeom>
        <a:solidFill>
          <a:srgbClr xmlns:mc="http://schemas.openxmlformats.org/markup-compatibility/2006" xmlns:a14="http://schemas.microsoft.com/office/drawing/2010/main" val="808080" mc:Ignorable="a14" a14:legacySpreadsheetColorIndex="23"/>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2</xdr:col>
      <xdr:colOff>38100</xdr:colOff>
      <xdr:row>470</xdr:row>
      <xdr:rowOff>66675</xdr:rowOff>
    </xdr:from>
    <xdr:to>
      <xdr:col>2</xdr:col>
      <xdr:colOff>85725</xdr:colOff>
      <xdr:row>470</xdr:row>
      <xdr:rowOff>133350</xdr:rowOff>
    </xdr:to>
    <xdr:sp macro="" textlink="">
      <xdr:nvSpPr>
        <xdr:cNvPr id="8370" name="AutoShape 1202"/>
        <xdr:cNvSpPr>
          <a:spLocks noChangeArrowheads="1"/>
        </xdr:cNvSpPr>
      </xdr:nvSpPr>
      <xdr:spPr bwMode="auto">
        <a:xfrm rot="5400000">
          <a:off x="1943100" y="84420075"/>
          <a:ext cx="66675" cy="47625"/>
        </a:xfrm>
        <a:prstGeom prst="triangle">
          <a:avLst>
            <a:gd name="adj" fmla="val 50000"/>
          </a:avLst>
        </a:prstGeom>
        <a:solidFill>
          <a:srgbClr xmlns:mc="http://schemas.openxmlformats.org/markup-compatibility/2006" xmlns:a14="http://schemas.microsoft.com/office/drawing/2010/main" val="808080" mc:Ignorable="a14" a14:legacySpreadsheetColorIndex="23"/>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2</xdr:col>
      <xdr:colOff>38100</xdr:colOff>
      <xdr:row>456</xdr:row>
      <xdr:rowOff>66675</xdr:rowOff>
    </xdr:from>
    <xdr:to>
      <xdr:col>2</xdr:col>
      <xdr:colOff>85725</xdr:colOff>
      <xdr:row>456</xdr:row>
      <xdr:rowOff>133350</xdr:rowOff>
    </xdr:to>
    <xdr:sp macro="" textlink="">
      <xdr:nvSpPr>
        <xdr:cNvPr id="8371" name="AutoShape 1203"/>
        <xdr:cNvSpPr>
          <a:spLocks noChangeArrowheads="1"/>
        </xdr:cNvSpPr>
      </xdr:nvSpPr>
      <xdr:spPr bwMode="auto">
        <a:xfrm rot="5400000">
          <a:off x="1943100" y="82115025"/>
          <a:ext cx="66675" cy="47625"/>
        </a:xfrm>
        <a:prstGeom prst="triangle">
          <a:avLst>
            <a:gd name="adj" fmla="val 50000"/>
          </a:avLst>
        </a:prstGeom>
        <a:solidFill>
          <a:srgbClr xmlns:mc="http://schemas.openxmlformats.org/markup-compatibility/2006" xmlns:a14="http://schemas.microsoft.com/office/drawing/2010/main" val="808080" mc:Ignorable="a14" a14:legacySpreadsheetColorIndex="23"/>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6</xdr:col>
      <xdr:colOff>895350</xdr:colOff>
      <xdr:row>456</xdr:row>
      <xdr:rowOff>57150</xdr:rowOff>
    </xdr:from>
    <xdr:to>
      <xdr:col>6</xdr:col>
      <xdr:colOff>942975</xdr:colOff>
      <xdr:row>456</xdr:row>
      <xdr:rowOff>123825</xdr:rowOff>
    </xdr:to>
    <xdr:sp macro="" textlink="">
      <xdr:nvSpPr>
        <xdr:cNvPr id="8372" name="AutoShape 1204"/>
        <xdr:cNvSpPr>
          <a:spLocks noChangeArrowheads="1"/>
        </xdr:cNvSpPr>
      </xdr:nvSpPr>
      <xdr:spPr bwMode="auto">
        <a:xfrm rot="5400000">
          <a:off x="5829300" y="82105500"/>
          <a:ext cx="66675" cy="47625"/>
        </a:xfrm>
        <a:prstGeom prst="triangle">
          <a:avLst>
            <a:gd name="adj" fmla="val 50000"/>
          </a:avLst>
        </a:prstGeom>
        <a:solidFill>
          <a:srgbClr xmlns:mc="http://schemas.openxmlformats.org/markup-compatibility/2006" xmlns:a14="http://schemas.microsoft.com/office/drawing/2010/main" val="808080" mc:Ignorable="a14" a14:legacySpreadsheetColorIndex="23"/>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6</xdr:col>
      <xdr:colOff>866775</xdr:colOff>
      <xdr:row>459</xdr:row>
      <xdr:rowOff>57150</xdr:rowOff>
    </xdr:from>
    <xdr:to>
      <xdr:col>6</xdr:col>
      <xdr:colOff>914400</xdr:colOff>
      <xdr:row>459</xdr:row>
      <xdr:rowOff>123825</xdr:rowOff>
    </xdr:to>
    <xdr:sp macro="" textlink="">
      <xdr:nvSpPr>
        <xdr:cNvPr id="8373" name="AutoShape 1205"/>
        <xdr:cNvSpPr>
          <a:spLocks noChangeArrowheads="1"/>
        </xdr:cNvSpPr>
      </xdr:nvSpPr>
      <xdr:spPr bwMode="auto">
        <a:xfrm rot="5400000">
          <a:off x="5800725" y="82591275"/>
          <a:ext cx="66675" cy="47625"/>
        </a:xfrm>
        <a:prstGeom prst="triangle">
          <a:avLst>
            <a:gd name="adj" fmla="val 50000"/>
          </a:avLst>
        </a:prstGeom>
        <a:solidFill>
          <a:srgbClr xmlns:mc="http://schemas.openxmlformats.org/markup-compatibility/2006" xmlns:a14="http://schemas.microsoft.com/office/drawing/2010/main" val="808080" mc:Ignorable="a14" a14:legacySpreadsheetColorIndex="23"/>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6</xdr:col>
      <xdr:colOff>866775</xdr:colOff>
      <xdr:row>460</xdr:row>
      <xdr:rowOff>57150</xdr:rowOff>
    </xdr:from>
    <xdr:to>
      <xdr:col>6</xdr:col>
      <xdr:colOff>914400</xdr:colOff>
      <xdr:row>460</xdr:row>
      <xdr:rowOff>123825</xdr:rowOff>
    </xdr:to>
    <xdr:sp macro="" textlink="">
      <xdr:nvSpPr>
        <xdr:cNvPr id="8374" name="AutoShape 1206"/>
        <xdr:cNvSpPr>
          <a:spLocks noChangeArrowheads="1"/>
        </xdr:cNvSpPr>
      </xdr:nvSpPr>
      <xdr:spPr bwMode="auto">
        <a:xfrm rot="5400000">
          <a:off x="5800725" y="82753200"/>
          <a:ext cx="66675" cy="47625"/>
        </a:xfrm>
        <a:prstGeom prst="triangle">
          <a:avLst>
            <a:gd name="adj" fmla="val 50000"/>
          </a:avLst>
        </a:prstGeom>
        <a:solidFill>
          <a:srgbClr xmlns:mc="http://schemas.openxmlformats.org/markup-compatibility/2006" xmlns:a14="http://schemas.microsoft.com/office/drawing/2010/main" val="808080" mc:Ignorable="a14" a14:legacySpreadsheetColorIndex="23"/>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6</xdr:col>
      <xdr:colOff>866775</xdr:colOff>
      <xdr:row>461</xdr:row>
      <xdr:rowOff>57150</xdr:rowOff>
    </xdr:from>
    <xdr:to>
      <xdr:col>6</xdr:col>
      <xdr:colOff>914400</xdr:colOff>
      <xdr:row>461</xdr:row>
      <xdr:rowOff>123825</xdr:rowOff>
    </xdr:to>
    <xdr:sp macro="" textlink="">
      <xdr:nvSpPr>
        <xdr:cNvPr id="8375" name="AutoShape 1207"/>
        <xdr:cNvSpPr>
          <a:spLocks noChangeArrowheads="1"/>
        </xdr:cNvSpPr>
      </xdr:nvSpPr>
      <xdr:spPr bwMode="auto">
        <a:xfrm rot="5400000">
          <a:off x="5800725" y="82915125"/>
          <a:ext cx="66675" cy="47625"/>
        </a:xfrm>
        <a:prstGeom prst="triangle">
          <a:avLst>
            <a:gd name="adj" fmla="val 50000"/>
          </a:avLst>
        </a:prstGeom>
        <a:solidFill>
          <a:srgbClr xmlns:mc="http://schemas.openxmlformats.org/markup-compatibility/2006" xmlns:a14="http://schemas.microsoft.com/office/drawing/2010/main" val="808080" mc:Ignorable="a14" a14:legacySpreadsheetColorIndex="23"/>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6</xdr:col>
      <xdr:colOff>866775</xdr:colOff>
      <xdr:row>462</xdr:row>
      <xdr:rowOff>57150</xdr:rowOff>
    </xdr:from>
    <xdr:to>
      <xdr:col>6</xdr:col>
      <xdr:colOff>914400</xdr:colOff>
      <xdr:row>462</xdr:row>
      <xdr:rowOff>123825</xdr:rowOff>
    </xdr:to>
    <xdr:sp macro="" textlink="">
      <xdr:nvSpPr>
        <xdr:cNvPr id="8376" name="AutoShape 1208"/>
        <xdr:cNvSpPr>
          <a:spLocks noChangeArrowheads="1"/>
        </xdr:cNvSpPr>
      </xdr:nvSpPr>
      <xdr:spPr bwMode="auto">
        <a:xfrm rot="5400000">
          <a:off x="5800725" y="83077050"/>
          <a:ext cx="66675" cy="47625"/>
        </a:xfrm>
        <a:prstGeom prst="triangle">
          <a:avLst>
            <a:gd name="adj" fmla="val 50000"/>
          </a:avLst>
        </a:prstGeom>
        <a:solidFill>
          <a:srgbClr xmlns:mc="http://schemas.openxmlformats.org/markup-compatibility/2006" xmlns:a14="http://schemas.microsoft.com/office/drawing/2010/main" val="808080" mc:Ignorable="a14" a14:legacySpreadsheetColorIndex="23"/>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6</xdr:col>
      <xdr:colOff>866775</xdr:colOff>
      <xdr:row>467</xdr:row>
      <xdr:rowOff>104775</xdr:rowOff>
    </xdr:from>
    <xdr:to>
      <xdr:col>6</xdr:col>
      <xdr:colOff>914400</xdr:colOff>
      <xdr:row>467</xdr:row>
      <xdr:rowOff>171450</xdr:rowOff>
    </xdr:to>
    <xdr:sp macro="" textlink="">
      <xdr:nvSpPr>
        <xdr:cNvPr id="8377" name="AutoShape 1209"/>
        <xdr:cNvSpPr>
          <a:spLocks noChangeArrowheads="1"/>
        </xdr:cNvSpPr>
      </xdr:nvSpPr>
      <xdr:spPr bwMode="auto">
        <a:xfrm rot="5400000">
          <a:off x="5800725" y="83924775"/>
          <a:ext cx="66675" cy="47625"/>
        </a:xfrm>
        <a:prstGeom prst="triangle">
          <a:avLst>
            <a:gd name="adj" fmla="val 50000"/>
          </a:avLst>
        </a:prstGeom>
        <a:solidFill>
          <a:srgbClr xmlns:mc="http://schemas.openxmlformats.org/markup-compatibility/2006" xmlns:a14="http://schemas.microsoft.com/office/drawing/2010/main" val="808080" mc:Ignorable="a14" a14:legacySpreadsheetColorIndex="23"/>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6</xdr:col>
      <xdr:colOff>866775</xdr:colOff>
      <xdr:row>468</xdr:row>
      <xdr:rowOff>57150</xdr:rowOff>
    </xdr:from>
    <xdr:to>
      <xdr:col>6</xdr:col>
      <xdr:colOff>914400</xdr:colOff>
      <xdr:row>468</xdr:row>
      <xdr:rowOff>123825</xdr:rowOff>
    </xdr:to>
    <xdr:sp macro="" textlink="">
      <xdr:nvSpPr>
        <xdr:cNvPr id="8378" name="AutoShape 1210"/>
        <xdr:cNvSpPr>
          <a:spLocks noChangeArrowheads="1"/>
        </xdr:cNvSpPr>
      </xdr:nvSpPr>
      <xdr:spPr bwMode="auto">
        <a:xfrm rot="5400000">
          <a:off x="5800725" y="84086700"/>
          <a:ext cx="66675" cy="47625"/>
        </a:xfrm>
        <a:prstGeom prst="triangle">
          <a:avLst>
            <a:gd name="adj" fmla="val 50000"/>
          </a:avLst>
        </a:prstGeom>
        <a:solidFill>
          <a:srgbClr xmlns:mc="http://schemas.openxmlformats.org/markup-compatibility/2006" xmlns:a14="http://schemas.microsoft.com/office/drawing/2010/main" val="808080" mc:Ignorable="a14" a14:legacySpreadsheetColorIndex="23"/>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6</xdr:col>
      <xdr:colOff>866775</xdr:colOff>
      <xdr:row>469</xdr:row>
      <xdr:rowOff>57150</xdr:rowOff>
    </xdr:from>
    <xdr:to>
      <xdr:col>6</xdr:col>
      <xdr:colOff>914400</xdr:colOff>
      <xdr:row>469</xdr:row>
      <xdr:rowOff>123825</xdr:rowOff>
    </xdr:to>
    <xdr:sp macro="" textlink="">
      <xdr:nvSpPr>
        <xdr:cNvPr id="8379" name="AutoShape 1211"/>
        <xdr:cNvSpPr>
          <a:spLocks noChangeArrowheads="1"/>
        </xdr:cNvSpPr>
      </xdr:nvSpPr>
      <xdr:spPr bwMode="auto">
        <a:xfrm rot="5400000">
          <a:off x="5800725" y="84248625"/>
          <a:ext cx="66675" cy="47625"/>
        </a:xfrm>
        <a:prstGeom prst="triangle">
          <a:avLst>
            <a:gd name="adj" fmla="val 50000"/>
          </a:avLst>
        </a:prstGeom>
        <a:solidFill>
          <a:srgbClr xmlns:mc="http://schemas.openxmlformats.org/markup-compatibility/2006" xmlns:a14="http://schemas.microsoft.com/office/drawing/2010/main" val="808080" mc:Ignorable="a14" a14:legacySpreadsheetColorIndex="23"/>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6</xdr:col>
      <xdr:colOff>866775</xdr:colOff>
      <xdr:row>470</xdr:row>
      <xdr:rowOff>57150</xdr:rowOff>
    </xdr:from>
    <xdr:to>
      <xdr:col>6</xdr:col>
      <xdr:colOff>914400</xdr:colOff>
      <xdr:row>470</xdr:row>
      <xdr:rowOff>123825</xdr:rowOff>
    </xdr:to>
    <xdr:sp macro="" textlink="">
      <xdr:nvSpPr>
        <xdr:cNvPr id="8380" name="AutoShape 1212"/>
        <xdr:cNvSpPr>
          <a:spLocks noChangeArrowheads="1"/>
        </xdr:cNvSpPr>
      </xdr:nvSpPr>
      <xdr:spPr bwMode="auto">
        <a:xfrm rot="5400000">
          <a:off x="5800725" y="84410550"/>
          <a:ext cx="66675" cy="47625"/>
        </a:xfrm>
        <a:prstGeom prst="triangle">
          <a:avLst>
            <a:gd name="adj" fmla="val 50000"/>
          </a:avLst>
        </a:prstGeom>
        <a:solidFill>
          <a:srgbClr xmlns:mc="http://schemas.openxmlformats.org/markup-compatibility/2006" xmlns:a14="http://schemas.microsoft.com/office/drawing/2010/main" val="808080" mc:Ignorable="a14" a14:legacySpreadsheetColorIndex="23"/>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4</xdr:col>
      <xdr:colOff>838200</xdr:colOff>
      <xdr:row>456</xdr:row>
      <xdr:rowOff>57150</xdr:rowOff>
    </xdr:from>
    <xdr:to>
      <xdr:col>4</xdr:col>
      <xdr:colOff>885825</xdr:colOff>
      <xdr:row>456</xdr:row>
      <xdr:rowOff>123825</xdr:rowOff>
    </xdr:to>
    <xdr:sp macro="" textlink="">
      <xdr:nvSpPr>
        <xdr:cNvPr id="8381" name="AutoShape 1213"/>
        <xdr:cNvSpPr>
          <a:spLocks noChangeArrowheads="1"/>
        </xdr:cNvSpPr>
      </xdr:nvSpPr>
      <xdr:spPr bwMode="auto">
        <a:xfrm rot="5400000">
          <a:off x="3867150" y="82105500"/>
          <a:ext cx="66675" cy="47625"/>
        </a:xfrm>
        <a:prstGeom prst="triangle">
          <a:avLst>
            <a:gd name="adj" fmla="val 50000"/>
          </a:avLst>
        </a:prstGeom>
        <a:solidFill>
          <a:srgbClr xmlns:mc="http://schemas.openxmlformats.org/markup-compatibility/2006" xmlns:a14="http://schemas.microsoft.com/office/drawing/2010/main" val="808080" mc:Ignorable="a14" a14:legacySpreadsheetColorIndex="23"/>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2</xdr:col>
      <xdr:colOff>38100</xdr:colOff>
      <xdr:row>490</xdr:row>
      <xdr:rowOff>47625</xdr:rowOff>
    </xdr:from>
    <xdr:to>
      <xdr:col>2</xdr:col>
      <xdr:colOff>85725</xdr:colOff>
      <xdr:row>490</xdr:row>
      <xdr:rowOff>114300</xdr:rowOff>
    </xdr:to>
    <xdr:sp macro="" textlink="">
      <xdr:nvSpPr>
        <xdr:cNvPr id="8382" name="AutoShape 1214"/>
        <xdr:cNvSpPr>
          <a:spLocks noChangeArrowheads="1"/>
        </xdr:cNvSpPr>
      </xdr:nvSpPr>
      <xdr:spPr bwMode="auto">
        <a:xfrm rot="5400000">
          <a:off x="1943100" y="87439500"/>
          <a:ext cx="66675" cy="47625"/>
        </a:xfrm>
        <a:prstGeom prst="triangle">
          <a:avLst>
            <a:gd name="adj" fmla="val 50000"/>
          </a:avLst>
        </a:prstGeom>
        <a:solidFill>
          <a:srgbClr xmlns:mc="http://schemas.openxmlformats.org/markup-compatibility/2006" xmlns:a14="http://schemas.microsoft.com/office/drawing/2010/main" val="808080" mc:Ignorable="a14" a14:legacySpreadsheetColorIndex="23"/>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2</xdr:col>
      <xdr:colOff>38100</xdr:colOff>
      <xdr:row>499</xdr:row>
      <xdr:rowOff>38100</xdr:rowOff>
    </xdr:from>
    <xdr:to>
      <xdr:col>2</xdr:col>
      <xdr:colOff>85725</xdr:colOff>
      <xdr:row>499</xdr:row>
      <xdr:rowOff>104775</xdr:rowOff>
    </xdr:to>
    <xdr:sp macro="" textlink="">
      <xdr:nvSpPr>
        <xdr:cNvPr id="8383" name="AutoShape 1215"/>
        <xdr:cNvSpPr>
          <a:spLocks noChangeArrowheads="1"/>
        </xdr:cNvSpPr>
      </xdr:nvSpPr>
      <xdr:spPr bwMode="auto">
        <a:xfrm rot="5400000">
          <a:off x="1943100" y="89020650"/>
          <a:ext cx="66675" cy="47625"/>
        </a:xfrm>
        <a:prstGeom prst="triangle">
          <a:avLst>
            <a:gd name="adj" fmla="val 50000"/>
          </a:avLst>
        </a:prstGeom>
        <a:solidFill>
          <a:srgbClr xmlns:mc="http://schemas.openxmlformats.org/markup-compatibility/2006" xmlns:a14="http://schemas.microsoft.com/office/drawing/2010/main" val="808080" mc:Ignorable="a14" a14:legacySpreadsheetColorIndex="23"/>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2</xdr:col>
      <xdr:colOff>38100</xdr:colOff>
      <xdr:row>500</xdr:row>
      <xdr:rowOff>38100</xdr:rowOff>
    </xdr:from>
    <xdr:to>
      <xdr:col>2</xdr:col>
      <xdr:colOff>85725</xdr:colOff>
      <xdr:row>500</xdr:row>
      <xdr:rowOff>104775</xdr:rowOff>
    </xdr:to>
    <xdr:sp macro="" textlink="">
      <xdr:nvSpPr>
        <xdr:cNvPr id="8384" name="AutoShape 1216"/>
        <xdr:cNvSpPr>
          <a:spLocks noChangeArrowheads="1"/>
        </xdr:cNvSpPr>
      </xdr:nvSpPr>
      <xdr:spPr bwMode="auto">
        <a:xfrm rot="5400000">
          <a:off x="1943100" y="89182575"/>
          <a:ext cx="66675" cy="47625"/>
        </a:xfrm>
        <a:prstGeom prst="triangle">
          <a:avLst>
            <a:gd name="adj" fmla="val 50000"/>
          </a:avLst>
        </a:prstGeom>
        <a:solidFill>
          <a:srgbClr xmlns:mc="http://schemas.openxmlformats.org/markup-compatibility/2006" xmlns:a14="http://schemas.microsoft.com/office/drawing/2010/main" val="808080" mc:Ignorable="a14" a14:legacySpreadsheetColorIndex="23"/>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2</xdr:col>
      <xdr:colOff>38100</xdr:colOff>
      <xdr:row>501</xdr:row>
      <xdr:rowOff>47625</xdr:rowOff>
    </xdr:from>
    <xdr:to>
      <xdr:col>2</xdr:col>
      <xdr:colOff>85725</xdr:colOff>
      <xdr:row>501</xdr:row>
      <xdr:rowOff>114300</xdr:rowOff>
    </xdr:to>
    <xdr:sp macro="" textlink="">
      <xdr:nvSpPr>
        <xdr:cNvPr id="8385" name="AutoShape 1217"/>
        <xdr:cNvSpPr>
          <a:spLocks noChangeArrowheads="1"/>
        </xdr:cNvSpPr>
      </xdr:nvSpPr>
      <xdr:spPr bwMode="auto">
        <a:xfrm rot="5400000">
          <a:off x="1943100" y="89354025"/>
          <a:ext cx="66675" cy="47625"/>
        </a:xfrm>
        <a:prstGeom prst="triangle">
          <a:avLst>
            <a:gd name="adj" fmla="val 50000"/>
          </a:avLst>
        </a:prstGeom>
        <a:solidFill>
          <a:srgbClr xmlns:mc="http://schemas.openxmlformats.org/markup-compatibility/2006" xmlns:a14="http://schemas.microsoft.com/office/drawing/2010/main" val="808080" mc:Ignorable="a14" a14:legacySpreadsheetColorIndex="23"/>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2</xdr:col>
      <xdr:colOff>38100</xdr:colOff>
      <xdr:row>502</xdr:row>
      <xdr:rowOff>47625</xdr:rowOff>
    </xdr:from>
    <xdr:to>
      <xdr:col>2</xdr:col>
      <xdr:colOff>85725</xdr:colOff>
      <xdr:row>502</xdr:row>
      <xdr:rowOff>114300</xdr:rowOff>
    </xdr:to>
    <xdr:sp macro="" textlink="">
      <xdr:nvSpPr>
        <xdr:cNvPr id="8386" name="AutoShape 1218"/>
        <xdr:cNvSpPr>
          <a:spLocks noChangeArrowheads="1"/>
        </xdr:cNvSpPr>
      </xdr:nvSpPr>
      <xdr:spPr bwMode="auto">
        <a:xfrm rot="5400000">
          <a:off x="1943100" y="89515950"/>
          <a:ext cx="66675" cy="47625"/>
        </a:xfrm>
        <a:prstGeom prst="triangle">
          <a:avLst>
            <a:gd name="adj" fmla="val 50000"/>
          </a:avLst>
        </a:prstGeom>
        <a:solidFill>
          <a:srgbClr xmlns:mc="http://schemas.openxmlformats.org/markup-compatibility/2006" xmlns:a14="http://schemas.microsoft.com/office/drawing/2010/main" val="808080" mc:Ignorable="a14" a14:legacySpreadsheetColorIndex="23"/>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2</xdr:col>
      <xdr:colOff>38100</xdr:colOff>
      <xdr:row>491</xdr:row>
      <xdr:rowOff>85725</xdr:rowOff>
    </xdr:from>
    <xdr:to>
      <xdr:col>2</xdr:col>
      <xdr:colOff>85725</xdr:colOff>
      <xdr:row>491</xdr:row>
      <xdr:rowOff>152400</xdr:rowOff>
    </xdr:to>
    <xdr:sp macro="" textlink="">
      <xdr:nvSpPr>
        <xdr:cNvPr id="8387" name="AutoShape 1219"/>
        <xdr:cNvSpPr>
          <a:spLocks noChangeArrowheads="1"/>
        </xdr:cNvSpPr>
      </xdr:nvSpPr>
      <xdr:spPr bwMode="auto">
        <a:xfrm rot="5400000">
          <a:off x="1943100" y="87639525"/>
          <a:ext cx="66675" cy="47625"/>
        </a:xfrm>
        <a:prstGeom prst="triangle">
          <a:avLst>
            <a:gd name="adj" fmla="val 50000"/>
          </a:avLst>
        </a:prstGeom>
        <a:solidFill>
          <a:srgbClr xmlns:mc="http://schemas.openxmlformats.org/markup-compatibility/2006" xmlns:a14="http://schemas.microsoft.com/office/drawing/2010/main" val="808080" mc:Ignorable="a14" a14:legacySpreadsheetColorIndex="23"/>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2</xdr:col>
      <xdr:colOff>38100</xdr:colOff>
      <xdr:row>492</xdr:row>
      <xdr:rowOff>76200</xdr:rowOff>
    </xdr:from>
    <xdr:to>
      <xdr:col>2</xdr:col>
      <xdr:colOff>85725</xdr:colOff>
      <xdr:row>492</xdr:row>
      <xdr:rowOff>142875</xdr:rowOff>
    </xdr:to>
    <xdr:sp macro="" textlink="">
      <xdr:nvSpPr>
        <xdr:cNvPr id="8388" name="AutoShape 1220"/>
        <xdr:cNvSpPr>
          <a:spLocks noChangeArrowheads="1"/>
        </xdr:cNvSpPr>
      </xdr:nvSpPr>
      <xdr:spPr bwMode="auto">
        <a:xfrm rot="5400000">
          <a:off x="1943100" y="87820500"/>
          <a:ext cx="66675" cy="47625"/>
        </a:xfrm>
        <a:prstGeom prst="triangle">
          <a:avLst>
            <a:gd name="adj" fmla="val 50000"/>
          </a:avLst>
        </a:prstGeom>
        <a:solidFill>
          <a:srgbClr xmlns:mc="http://schemas.openxmlformats.org/markup-compatibility/2006" xmlns:a14="http://schemas.microsoft.com/office/drawing/2010/main" val="808080" mc:Ignorable="a14" a14:legacySpreadsheetColorIndex="23"/>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2</xdr:col>
      <xdr:colOff>38100</xdr:colOff>
      <xdr:row>497</xdr:row>
      <xdr:rowOff>47625</xdr:rowOff>
    </xdr:from>
    <xdr:to>
      <xdr:col>2</xdr:col>
      <xdr:colOff>85725</xdr:colOff>
      <xdr:row>497</xdr:row>
      <xdr:rowOff>114300</xdr:rowOff>
    </xdr:to>
    <xdr:sp macro="" textlink="">
      <xdr:nvSpPr>
        <xdr:cNvPr id="8389" name="AutoShape 1221"/>
        <xdr:cNvSpPr>
          <a:spLocks noChangeArrowheads="1"/>
        </xdr:cNvSpPr>
      </xdr:nvSpPr>
      <xdr:spPr bwMode="auto">
        <a:xfrm rot="5400000">
          <a:off x="1943100" y="88706325"/>
          <a:ext cx="66675" cy="47625"/>
        </a:xfrm>
        <a:prstGeom prst="triangle">
          <a:avLst>
            <a:gd name="adj" fmla="val 50000"/>
          </a:avLst>
        </a:prstGeom>
        <a:solidFill>
          <a:srgbClr xmlns:mc="http://schemas.openxmlformats.org/markup-compatibility/2006" xmlns:a14="http://schemas.microsoft.com/office/drawing/2010/main" val="808080" mc:Ignorable="a14" a14:legacySpreadsheetColorIndex="23"/>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2</xdr:col>
      <xdr:colOff>38100</xdr:colOff>
      <xdr:row>505</xdr:row>
      <xdr:rowOff>104775</xdr:rowOff>
    </xdr:from>
    <xdr:to>
      <xdr:col>2</xdr:col>
      <xdr:colOff>85725</xdr:colOff>
      <xdr:row>505</xdr:row>
      <xdr:rowOff>171450</xdr:rowOff>
    </xdr:to>
    <xdr:sp macro="" textlink="">
      <xdr:nvSpPr>
        <xdr:cNvPr id="8390" name="AutoShape 1222"/>
        <xdr:cNvSpPr>
          <a:spLocks noChangeArrowheads="1"/>
        </xdr:cNvSpPr>
      </xdr:nvSpPr>
      <xdr:spPr bwMode="auto">
        <a:xfrm rot="5400000">
          <a:off x="1943100" y="90020775"/>
          <a:ext cx="66675" cy="47625"/>
        </a:xfrm>
        <a:prstGeom prst="triangle">
          <a:avLst>
            <a:gd name="adj" fmla="val 50000"/>
          </a:avLst>
        </a:prstGeom>
        <a:solidFill>
          <a:srgbClr xmlns:mc="http://schemas.openxmlformats.org/markup-compatibility/2006" xmlns:a14="http://schemas.microsoft.com/office/drawing/2010/main" val="808080" mc:Ignorable="a14" a14:legacySpreadsheetColorIndex="23"/>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2</xdr:col>
      <xdr:colOff>38100</xdr:colOff>
      <xdr:row>506</xdr:row>
      <xdr:rowOff>47625</xdr:rowOff>
    </xdr:from>
    <xdr:to>
      <xdr:col>2</xdr:col>
      <xdr:colOff>85725</xdr:colOff>
      <xdr:row>506</xdr:row>
      <xdr:rowOff>114300</xdr:rowOff>
    </xdr:to>
    <xdr:sp macro="" textlink="">
      <xdr:nvSpPr>
        <xdr:cNvPr id="8391" name="AutoShape 1223"/>
        <xdr:cNvSpPr>
          <a:spLocks noChangeArrowheads="1"/>
        </xdr:cNvSpPr>
      </xdr:nvSpPr>
      <xdr:spPr bwMode="auto">
        <a:xfrm rot="5400000">
          <a:off x="1943100" y="90182700"/>
          <a:ext cx="66675" cy="47625"/>
        </a:xfrm>
        <a:prstGeom prst="triangle">
          <a:avLst>
            <a:gd name="adj" fmla="val 50000"/>
          </a:avLst>
        </a:prstGeom>
        <a:solidFill>
          <a:srgbClr xmlns:mc="http://schemas.openxmlformats.org/markup-compatibility/2006" xmlns:a14="http://schemas.microsoft.com/office/drawing/2010/main" val="808080" mc:Ignorable="a14" a14:legacySpreadsheetColorIndex="23"/>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2</xdr:col>
      <xdr:colOff>38100</xdr:colOff>
      <xdr:row>507</xdr:row>
      <xdr:rowOff>95250</xdr:rowOff>
    </xdr:from>
    <xdr:to>
      <xdr:col>2</xdr:col>
      <xdr:colOff>85725</xdr:colOff>
      <xdr:row>507</xdr:row>
      <xdr:rowOff>161925</xdr:rowOff>
    </xdr:to>
    <xdr:sp macro="" textlink="">
      <xdr:nvSpPr>
        <xdr:cNvPr id="8392" name="AutoShape 1224"/>
        <xdr:cNvSpPr>
          <a:spLocks noChangeArrowheads="1"/>
        </xdr:cNvSpPr>
      </xdr:nvSpPr>
      <xdr:spPr bwMode="auto">
        <a:xfrm rot="5400000">
          <a:off x="1943100" y="90392250"/>
          <a:ext cx="66675" cy="47625"/>
        </a:xfrm>
        <a:prstGeom prst="triangle">
          <a:avLst>
            <a:gd name="adj" fmla="val 50000"/>
          </a:avLst>
        </a:prstGeom>
        <a:solidFill>
          <a:srgbClr xmlns:mc="http://schemas.openxmlformats.org/markup-compatibility/2006" xmlns:a14="http://schemas.microsoft.com/office/drawing/2010/main" val="808080" mc:Ignorable="a14" a14:legacySpreadsheetColorIndex="23"/>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2</xdr:col>
      <xdr:colOff>38100</xdr:colOff>
      <xdr:row>508</xdr:row>
      <xdr:rowOff>47625</xdr:rowOff>
    </xdr:from>
    <xdr:to>
      <xdr:col>2</xdr:col>
      <xdr:colOff>85725</xdr:colOff>
      <xdr:row>508</xdr:row>
      <xdr:rowOff>114300</xdr:rowOff>
    </xdr:to>
    <xdr:sp macro="" textlink="">
      <xdr:nvSpPr>
        <xdr:cNvPr id="8393" name="AutoShape 1225"/>
        <xdr:cNvSpPr>
          <a:spLocks noChangeArrowheads="1"/>
        </xdr:cNvSpPr>
      </xdr:nvSpPr>
      <xdr:spPr bwMode="auto">
        <a:xfrm rot="5400000">
          <a:off x="1943100" y="90554175"/>
          <a:ext cx="66675" cy="47625"/>
        </a:xfrm>
        <a:prstGeom prst="triangle">
          <a:avLst>
            <a:gd name="adj" fmla="val 50000"/>
          </a:avLst>
        </a:prstGeom>
        <a:solidFill>
          <a:srgbClr xmlns:mc="http://schemas.openxmlformats.org/markup-compatibility/2006" xmlns:a14="http://schemas.microsoft.com/office/drawing/2010/main" val="808080" mc:Ignorable="a14" a14:legacySpreadsheetColorIndex="23"/>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2</xdr:col>
      <xdr:colOff>38100</xdr:colOff>
      <xdr:row>509</xdr:row>
      <xdr:rowOff>47625</xdr:rowOff>
    </xdr:from>
    <xdr:to>
      <xdr:col>2</xdr:col>
      <xdr:colOff>85725</xdr:colOff>
      <xdr:row>509</xdr:row>
      <xdr:rowOff>114300</xdr:rowOff>
    </xdr:to>
    <xdr:sp macro="" textlink="">
      <xdr:nvSpPr>
        <xdr:cNvPr id="8394" name="AutoShape 1226"/>
        <xdr:cNvSpPr>
          <a:spLocks noChangeArrowheads="1"/>
        </xdr:cNvSpPr>
      </xdr:nvSpPr>
      <xdr:spPr bwMode="auto">
        <a:xfrm rot="5400000">
          <a:off x="1943100" y="90716100"/>
          <a:ext cx="66675" cy="47625"/>
        </a:xfrm>
        <a:prstGeom prst="triangle">
          <a:avLst>
            <a:gd name="adj" fmla="val 50000"/>
          </a:avLst>
        </a:prstGeom>
        <a:solidFill>
          <a:srgbClr xmlns:mc="http://schemas.openxmlformats.org/markup-compatibility/2006" xmlns:a14="http://schemas.microsoft.com/office/drawing/2010/main" val="808080" mc:Ignorable="a14" a14:legacySpreadsheetColorIndex="23"/>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2</xdr:col>
      <xdr:colOff>38100</xdr:colOff>
      <xdr:row>510</xdr:row>
      <xdr:rowOff>47625</xdr:rowOff>
    </xdr:from>
    <xdr:to>
      <xdr:col>2</xdr:col>
      <xdr:colOff>85725</xdr:colOff>
      <xdr:row>510</xdr:row>
      <xdr:rowOff>114300</xdr:rowOff>
    </xdr:to>
    <xdr:sp macro="" textlink="">
      <xdr:nvSpPr>
        <xdr:cNvPr id="8395" name="AutoShape 1227"/>
        <xdr:cNvSpPr>
          <a:spLocks noChangeArrowheads="1"/>
        </xdr:cNvSpPr>
      </xdr:nvSpPr>
      <xdr:spPr bwMode="auto">
        <a:xfrm rot="5400000">
          <a:off x="1943100" y="90878025"/>
          <a:ext cx="66675" cy="47625"/>
        </a:xfrm>
        <a:prstGeom prst="triangle">
          <a:avLst>
            <a:gd name="adj" fmla="val 50000"/>
          </a:avLst>
        </a:prstGeom>
        <a:solidFill>
          <a:srgbClr xmlns:mc="http://schemas.openxmlformats.org/markup-compatibility/2006" xmlns:a14="http://schemas.microsoft.com/office/drawing/2010/main" val="808080" mc:Ignorable="a14" a14:legacySpreadsheetColorIndex="23"/>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2</xdr:col>
      <xdr:colOff>38100</xdr:colOff>
      <xdr:row>496</xdr:row>
      <xdr:rowOff>47625</xdr:rowOff>
    </xdr:from>
    <xdr:to>
      <xdr:col>2</xdr:col>
      <xdr:colOff>85725</xdr:colOff>
      <xdr:row>496</xdr:row>
      <xdr:rowOff>114300</xdr:rowOff>
    </xdr:to>
    <xdr:sp macro="" textlink="">
      <xdr:nvSpPr>
        <xdr:cNvPr id="8396" name="AutoShape 1228"/>
        <xdr:cNvSpPr>
          <a:spLocks noChangeArrowheads="1"/>
        </xdr:cNvSpPr>
      </xdr:nvSpPr>
      <xdr:spPr bwMode="auto">
        <a:xfrm rot="5400000">
          <a:off x="1943100" y="88544400"/>
          <a:ext cx="66675" cy="47625"/>
        </a:xfrm>
        <a:prstGeom prst="triangle">
          <a:avLst>
            <a:gd name="adj" fmla="val 50000"/>
          </a:avLst>
        </a:prstGeom>
        <a:solidFill>
          <a:srgbClr xmlns:mc="http://schemas.openxmlformats.org/markup-compatibility/2006" xmlns:a14="http://schemas.microsoft.com/office/drawing/2010/main" val="808080" mc:Ignorable="a14" a14:legacySpreadsheetColorIndex="23"/>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6</xdr:col>
      <xdr:colOff>895350</xdr:colOff>
      <xdr:row>496</xdr:row>
      <xdr:rowOff>38100</xdr:rowOff>
    </xdr:from>
    <xdr:to>
      <xdr:col>6</xdr:col>
      <xdr:colOff>942975</xdr:colOff>
      <xdr:row>496</xdr:row>
      <xdr:rowOff>104775</xdr:rowOff>
    </xdr:to>
    <xdr:sp macro="" textlink="">
      <xdr:nvSpPr>
        <xdr:cNvPr id="8397" name="AutoShape 1229"/>
        <xdr:cNvSpPr>
          <a:spLocks noChangeArrowheads="1"/>
        </xdr:cNvSpPr>
      </xdr:nvSpPr>
      <xdr:spPr bwMode="auto">
        <a:xfrm rot="5400000">
          <a:off x="5829300" y="88534875"/>
          <a:ext cx="66675" cy="47625"/>
        </a:xfrm>
        <a:prstGeom prst="triangle">
          <a:avLst>
            <a:gd name="adj" fmla="val 50000"/>
          </a:avLst>
        </a:prstGeom>
        <a:solidFill>
          <a:srgbClr xmlns:mc="http://schemas.openxmlformats.org/markup-compatibility/2006" xmlns:a14="http://schemas.microsoft.com/office/drawing/2010/main" val="808080" mc:Ignorable="a14" a14:legacySpreadsheetColorIndex="23"/>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6</xdr:col>
      <xdr:colOff>866775</xdr:colOff>
      <xdr:row>499</xdr:row>
      <xdr:rowOff>38100</xdr:rowOff>
    </xdr:from>
    <xdr:to>
      <xdr:col>6</xdr:col>
      <xdr:colOff>914400</xdr:colOff>
      <xdr:row>499</xdr:row>
      <xdr:rowOff>104775</xdr:rowOff>
    </xdr:to>
    <xdr:sp macro="" textlink="">
      <xdr:nvSpPr>
        <xdr:cNvPr id="8398" name="AutoShape 1230"/>
        <xdr:cNvSpPr>
          <a:spLocks noChangeArrowheads="1"/>
        </xdr:cNvSpPr>
      </xdr:nvSpPr>
      <xdr:spPr bwMode="auto">
        <a:xfrm rot="5400000">
          <a:off x="5800725" y="89020650"/>
          <a:ext cx="66675" cy="47625"/>
        </a:xfrm>
        <a:prstGeom prst="triangle">
          <a:avLst>
            <a:gd name="adj" fmla="val 50000"/>
          </a:avLst>
        </a:prstGeom>
        <a:solidFill>
          <a:srgbClr xmlns:mc="http://schemas.openxmlformats.org/markup-compatibility/2006" xmlns:a14="http://schemas.microsoft.com/office/drawing/2010/main" val="808080" mc:Ignorable="a14" a14:legacySpreadsheetColorIndex="23"/>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6</xdr:col>
      <xdr:colOff>866775</xdr:colOff>
      <xdr:row>500</xdr:row>
      <xdr:rowOff>38100</xdr:rowOff>
    </xdr:from>
    <xdr:to>
      <xdr:col>6</xdr:col>
      <xdr:colOff>914400</xdr:colOff>
      <xdr:row>500</xdr:row>
      <xdr:rowOff>104775</xdr:rowOff>
    </xdr:to>
    <xdr:sp macro="" textlink="">
      <xdr:nvSpPr>
        <xdr:cNvPr id="8399" name="AutoShape 1231"/>
        <xdr:cNvSpPr>
          <a:spLocks noChangeArrowheads="1"/>
        </xdr:cNvSpPr>
      </xdr:nvSpPr>
      <xdr:spPr bwMode="auto">
        <a:xfrm rot="5400000">
          <a:off x="5800725" y="89182575"/>
          <a:ext cx="66675" cy="47625"/>
        </a:xfrm>
        <a:prstGeom prst="triangle">
          <a:avLst>
            <a:gd name="adj" fmla="val 50000"/>
          </a:avLst>
        </a:prstGeom>
        <a:solidFill>
          <a:srgbClr xmlns:mc="http://schemas.openxmlformats.org/markup-compatibility/2006" xmlns:a14="http://schemas.microsoft.com/office/drawing/2010/main" val="808080" mc:Ignorable="a14" a14:legacySpreadsheetColorIndex="23"/>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6</xdr:col>
      <xdr:colOff>866775</xdr:colOff>
      <xdr:row>501</xdr:row>
      <xdr:rowOff>38100</xdr:rowOff>
    </xdr:from>
    <xdr:to>
      <xdr:col>6</xdr:col>
      <xdr:colOff>914400</xdr:colOff>
      <xdr:row>501</xdr:row>
      <xdr:rowOff>104775</xdr:rowOff>
    </xdr:to>
    <xdr:sp macro="" textlink="">
      <xdr:nvSpPr>
        <xdr:cNvPr id="8400" name="AutoShape 1232"/>
        <xdr:cNvSpPr>
          <a:spLocks noChangeArrowheads="1"/>
        </xdr:cNvSpPr>
      </xdr:nvSpPr>
      <xdr:spPr bwMode="auto">
        <a:xfrm rot="5400000">
          <a:off x="5800725" y="89344500"/>
          <a:ext cx="66675" cy="47625"/>
        </a:xfrm>
        <a:prstGeom prst="triangle">
          <a:avLst>
            <a:gd name="adj" fmla="val 50000"/>
          </a:avLst>
        </a:prstGeom>
        <a:solidFill>
          <a:srgbClr xmlns:mc="http://schemas.openxmlformats.org/markup-compatibility/2006" xmlns:a14="http://schemas.microsoft.com/office/drawing/2010/main" val="808080" mc:Ignorable="a14" a14:legacySpreadsheetColorIndex="23"/>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6</xdr:col>
      <xdr:colOff>866775</xdr:colOff>
      <xdr:row>502</xdr:row>
      <xdr:rowOff>38100</xdr:rowOff>
    </xdr:from>
    <xdr:to>
      <xdr:col>6</xdr:col>
      <xdr:colOff>914400</xdr:colOff>
      <xdr:row>502</xdr:row>
      <xdr:rowOff>104775</xdr:rowOff>
    </xdr:to>
    <xdr:sp macro="" textlink="">
      <xdr:nvSpPr>
        <xdr:cNvPr id="8401" name="AutoShape 1233"/>
        <xdr:cNvSpPr>
          <a:spLocks noChangeArrowheads="1"/>
        </xdr:cNvSpPr>
      </xdr:nvSpPr>
      <xdr:spPr bwMode="auto">
        <a:xfrm rot="5400000">
          <a:off x="5800725" y="89506425"/>
          <a:ext cx="66675" cy="47625"/>
        </a:xfrm>
        <a:prstGeom prst="triangle">
          <a:avLst>
            <a:gd name="adj" fmla="val 50000"/>
          </a:avLst>
        </a:prstGeom>
        <a:solidFill>
          <a:srgbClr xmlns:mc="http://schemas.openxmlformats.org/markup-compatibility/2006" xmlns:a14="http://schemas.microsoft.com/office/drawing/2010/main" val="808080" mc:Ignorable="a14" a14:legacySpreadsheetColorIndex="23"/>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6</xdr:col>
      <xdr:colOff>866775</xdr:colOff>
      <xdr:row>507</xdr:row>
      <xdr:rowOff>85725</xdr:rowOff>
    </xdr:from>
    <xdr:to>
      <xdr:col>6</xdr:col>
      <xdr:colOff>914400</xdr:colOff>
      <xdr:row>507</xdr:row>
      <xdr:rowOff>152400</xdr:rowOff>
    </xdr:to>
    <xdr:sp macro="" textlink="">
      <xdr:nvSpPr>
        <xdr:cNvPr id="8402" name="AutoShape 1234"/>
        <xdr:cNvSpPr>
          <a:spLocks noChangeArrowheads="1"/>
        </xdr:cNvSpPr>
      </xdr:nvSpPr>
      <xdr:spPr bwMode="auto">
        <a:xfrm rot="5400000">
          <a:off x="5800725" y="90382725"/>
          <a:ext cx="66675" cy="47625"/>
        </a:xfrm>
        <a:prstGeom prst="triangle">
          <a:avLst>
            <a:gd name="adj" fmla="val 50000"/>
          </a:avLst>
        </a:prstGeom>
        <a:solidFill>
          <a:srgbClr xmlns:mc="http://schemas.openxmlformats.org/markup-compatibility/2006" xmlns:a14="http://schemas.microsoft.com/office/drawing/2010/main" val="808080" mc:Ignorable="a14" a14:legacySpreadsheetColorIndex="23"/>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6</xdr:col>
      <xdr:colOff>866775</xdr:colOff>
      <xdr:row>508</xdr:row>
      <xdr:rowOff>38100</xdr:rowOff>
    </xdr:from>
    <xdr:to>
      <xdr:col>6</xdr:col>
      <xdr:colOff>914400</xdr:colOff>
      <xdr:row>508</xdr:row>
      <xdr:rowOff>104775</xdr:rowOff>
    </xdr:to>
    <xdr:sp macro="" textlink="">
      <xdr:nvSpPr>
        <xdr:cNvPr id="8403" name="AutoShape 1235"/>
        <xdr:cNvSpPr>
          <a:spLocks noChangeArrowheads="1"/>
        </xdr:cNvSpPr>
      </xdr:nvSpPr>
      <xdr:spPr bwMode="auto">
        <a:xfrm rot="5400000">
          <a:off x="5800725" y="90544650"/>
          <a:ext cx="66675" cy="47625"/>
        </a:xfrm>
        <a:prstGeom prst="triangle">
          <a:avLst>
            <a:gd name="adj" fmla="val 50000"/>
          </a:avLst>
        </a:prstGeom>
        <a:solidFill>
          <a:srgbClr xmlns:mc="http://schemas.openxmlformats.org/markup-compatibility/2006" xmlns:a14="http://schemas.microsoft.com/office/drawing/2010/main" val="808080" mc:Ignorable="a14" a14:legacySpreadsheetColorIndex="23"/>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6</xdr:col>
      <xdr:colOff>866775</xdr:colOff>
      <xdr:row>509</xdr:row>
      <xdr:rowOff>38100</xdr:rowOff>
    </xdr:from>
    <xdr:to>
      <xdr:col>6</xdr:col>
      <xdr:colOff>914400</xdr:colOff>
      <xdr:row>509</xdr:row>
      <xdr:rowOff>104775</xdr:rowOff>
    </xdr:to>
    <xdr:sp macro="" textlink="">
      <xdr:nvSpPr>
        <xdr:cNvPr id="8404" name="AutoShape 1236"/>
        <xdr:cNvSpPr>
          <a:spLocks noChangeArrowheads="1"/>
        </xdr:cNvSpPr>
      </xdr:nvSpPr>
      <xdr:spPr bwMode="auto">
        <a:xfrm rot="5400000">
          <a:off x="5800725" y="90706575"/>
          <a:ext cx="66675" cy="47625"/>
        </a:xfrm>
        <a:prstGeom prst="triangle">
          <a:avLst>
            <a:gd name="adj" fmla="val 50000"/>
          </a:avLst>
        </a:prstGeom>
        <a:solidFill>
          <a:srgbClr xmlns:mc="http://schemas.openxmlformats.org/markup-compatibility/2006" xmlns:a14="http://schemas.microsoft.com/office/drawing/2010/main" val="808080" mc:Ignorable="a14" a14:legacySpreadsheetColorIndex="23"/>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6</xdr:col>
      <xdr:colOff>866775</xdr:colOff>
      <xdr:row>510</xdr:row>
      <xdr:rowOff>38100</xdr:rowOff>
    </xdr:from>
    <xdr:to>
      <xdr:col>6</xdr:col>
      <xdr:colOff>914400</xdr:colOff>
      <xdr:row>510</xdr:row>
      <xdr:rowOff>104775</xdr:rowOff>
    </xdr:to>
    <xdr:sp macro="" textlink="">
      <xdr:nvSpPr>
        <xdr:cNvPr id="8405" name="AutoShape 1237"/>
        <xdr:cNvSpPr>
          <a:spLocks noChangeArrowheads="1"/>
        </xdr:cNvSpPr>
      </xdr:nvSpPr>
      <xdr:spPr bwMode="auto">
        <a:xfrm rot="5400000">
          <a:off x="5800725" y="90868500"/>
          <a:ext cx="66675" cy="47625"/>
        </a:xfrm>
        <a:prstGeom prst="triangle">
          <a:avLst>
            <a:gd name="adj" fmla="val 50000"/>
          </a:avLst>
        </a:prstGeom>
        <a:solidFill>
          <a:srgbClr xmlns:mc="http://schemas.openxmlformats.org/markup-compatibility/2006" xmlns:a14="http://schemas.microsoft.com/office/drawing/2010/main" val="808080" mc:Ignorable="a14" a14:legacySpreadsheetColorIndex="23"/>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4</xdr:col>
      <xdr:colOff>838200</xdr:colOff>
      <xdr:row>496</xdr:row>
      <xdr:rowOff>38100</xdr:rowOff>
    </xdr:from>
    <xdr:to>
      <xdr:col>4</xdr:col>
      <xdr:colOff>885825</xdr:colOff>
      <xdr:row>496</xdr:row>
      <xdr:rowOff>104775</xdr:rowOff>
    </xdr:to>
    <xdr:sp macro="" textlink="">
      <xdr:nvSpPr>
        <xdr:cNvPr id="8406" name="AutoShape 1238"/>
        <xdr:cNvSpPr>
          <a:spLocks noChangeArrowheads="1"/>
        </xdr:cNvSpPr>
      </xdr:nvSpPr>
      <xdr:spPr bwMode="auto">
        <a:xfrm rot="5400000">
          <a:off x="3867150" y="88534875"/>
          <a:ext cx="66675" cy="47625"/>
        </a:xfrm>
        <a:prstGeom prst="triangle">
          <a:avLst>
            <a:gd name="adj" fmla="val 50000"/>
          </a:avLst>
        </a:prstGeom>
        <a:solidFill>
          <a:srgbClr xmlns:mc="http://schemas.openxmlformats.org/markup-compatibility/2006" xmlns:a14="http://schemas.microsoft.com/office/drawing/2010/main" val="808080" mc:Ignorable="a14" a14:legacySpreadsheetColorIndex="23"/>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2</xdr:col>
      <xdr:colOff>38100</xdr:colOff>
      <xdr:row>530</xdr:row>
      <xdr:rowOff>66675</xdr:rowOff>
    </xdr:from>
    <xdr:to>
      <xdr:col>2</xdr:col>
      <xdr:colOff>85725</xdr:colOff>
      <xdr:row>530</xdr:row>
      <xdr:rowOff>133350</xdr:rowOff>
    </xdr:to>
    <xdr:sp macro="" textlink="">
      <xdr:nvSpPr>
        <xdr:cNvPr id="8407" name="AutoShape 1239"/>
        <xdr:cNvSpPr>
          <a:spLocks noChangeArrowheads="1"/>
        </xdr:cNvSpPr>
      </xdr:nvSpPr>
      <xdr:spPr bwMode="auto">
        <a:xfrm rot="5400000">
          <a:off x="1943100" y="94059375"/>
          <a:ext cx="66675" cy="47625"/>
        </a:xfrm>
        <a:prstGeom prst="triangle">
          <a:avLst>
            <a:gd name="adj" fmla="val 50000"/>
          </a:avLst>
        </a:prstGeom>
        <a:solidFill>
          <a:srgbClr xmlns:mc="http://schemas.openxmlformats.org/markup-compatibility/2006" xmlns:a14="http://schemas.microsoft.com/office/drawing/2010/main" val="808080" mc:Ignorable="a14" a14:legacySpreadsheetColorIndex="23"/>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2</xdr:col>
      <xdr:colOff>38100</xdr:colOff>
      <xdr:row>539</xdr:row>
      <xdr:rowOff>57150</xdr:rowOff>
    </xdr:from>
    <xdr:to>
      <xdr:col>2</xdr:col>
      <xdr:colOff>85725</xdr:colOff>
      <xdr:row>539</xdr:row>
      <xdr:rowOff>123825</xdr:rowOff>
    </xdr:to>
    <xdr:sp macro="" textlink="">
      <xdr:nvSpPr>
        <xdr:cNvPr id="8408" name="AutoShape 1240"/>
        <xdr:cNvSpPr>
          <a:spLocks noChangeArrowheads="1"/>
        </xdr:cNvSpPr>
      </xdr:nvSpPr>
      <xdr:spPr bwMode="auto">
        <a:xfrm rot="5400000">
          <a:off x="1943100" y="95640525"/>
          <a:ext cx="66675" cy="47625"/>
        </a:xfrm>
        <a:prstGeom prst="triangle">
          <a:avLst>
            <a:gd name="adj" fmla="val 50000"/>
          </a:avLst>
        </a:prstGeom>
        <a:solidFill>
          <a:srgbClr xmlns:mc="http://schemas.openxmlformats.org/markup-compatibility/2006" xmlns:a14="http://schemas.microsoft.com/office/drawing/2010/main" val="808080" mc:Ignorable="a14" a14:legacySpreadsheetColorIndex="23"/>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2</xdr:col>
      <xdr:colOff>38100</xdr:colOff>
      <xdr:row>540</xdr:row>
      <xdr:rowOff>57150</xdr:rowOff>
    </xdr:from>
    <xdr:to>
      <xdr:col>2</xdr:col>
      <xdr:colOff>85725</xdr:colOff>
      <xdr:row>540</xdr:row>
      <xdr:rowOff>123825</xdr:rowOff>
    </xdr:to>
    <xdr:sp macro="" textlink="">
      <xdr:nvSpPr>
        <xdr:cNvPr id="8409" name="AutoShape 1241"/>
        <xdr:cNvSpPr>
          <a:spLocks noChangeArrowheads="1"/>
        </xdr:cNvSpPr>
      </xdr:nvSpPr>
      <xdr:spPr bwMode="auto">
        <a:xfrm rot="5400000">
          <a:off x="1943100" y="95802450"/>
          <a:ext cx="66675" cy="47625"/>
        </a:xfrm>
        <a:prstGeom prst="triangle">
          <a:avLst>
            <a:gd name="adj" fmla="val 50000"/>
          </a:avLst>
        </a:prstGeom>
        <a:solidFill>
          <a:srgbClr xmlns:mc="http://schemas.openxmlformats.org/markup-compatibility/2006" xmlns:a14="http://schemas.microsoft.com/office/drawing/2010/main" val="808080" mc:Ignorable="a14" a14:legacySpreadsheetColorIndex="23"/>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2</xdr:col>
      <xdr:colOff>38100</xdr:colOff>
      <xdr:row>541</xdr:row>
      <xdr:rowOff>66675</xdr:rowOff>
    </xdr:from>
    <xdr:to>
      <xdr:col>2</xdr:col>
      <xdr:colOff>85725</xdr:colOff>
      <xdr:row>541</xdr:row>
      <xdr:rowOff>133350</xdr:rowOff>
    </xdr:to>
    <xdr:sp macro="" textlink="">
      <xdr:nvSpPr>
        <xdr:cNvPr id="8410" name="AutoShape 1242"/>
        <xdr:cNvSpPr>
          <a:spLocks noChangeArrowheads="1"/>
        </xdr:cNvSpPr>
      </xdr:nvSpPr>
      <xdr:spPr bwMode="auto">
        <a:xfrm rot="5400000">
          <a:off x="1943100" y="95973900"/>
          <a:ext cx="66675" cy="47625"/>
        </a:xfrm>
        <a:prstGeom prst="triangle">
          <a:avLst>
            <a:gd name="adj" fmla="val 50000"/>
          </a:avLst>
        </a:prstGeom>
        <a:solidFill>
          <a:srgbClr xmlns:mc="http://schemas.openxmlformats.org/markup-compatibility/2006" xmlns:a14="http://schemas.microsoft.com/office/drawing/2010/main" val="808080" mc:Ignorable="a14" a14:legacySpreadsheetColorIndex="23"/>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2</xdr:col>
      <xdr:colOff>38100</xdr:colOff>
      <xdr:row>542</xdr:row>
      <xdr:rowOff>66675</xdr:rowOff>
    </xdr:from>
    <xdr:to>
      <xdr:col>2</xdr:col>
      <xdr:colOff>85725</xdr:colOff>
      <xdr:row>542</xdr:row>
      <xdr:rowOff>133350</xdr:rowOff>
    </xdr:to>
    <xdr:sp macro="" textlink="">
      <xdr:nvSpPr>
        <xdr:cNvPr id="8411" name="AutoShape 1243"/>
        <xdr:cNvSpPr>
          <a:spLocks noChangeArrowheads="1"/>
        </xdr:cNvSpPr>
      </xdr:nvSpPr>
      <xdr:spPr bwMode="auto">
        <a:xfrm rot="5400000">
          <a:off x="1943100" y="96135825"/>
          <a:ext cx="66675" cy="47625"/>
        </a:xfrm>
        <a:prstGeom prst="triangle">
          <a:avLst>
            <a:gd name="adj" fmla="val 50000"/>
          </a:avLst>
        </a:prstGeom>
        <a:solidFill>
          <a:srgbClr xmlns:mc="http://schemas.openxmlformats.org/markup-compatibility/2006" xmlns:a14="http://schemas.microsoft.com/office/drawing/2010/main" val="808080" mc:Ignorable="a14" a14:legacySpreadsheetColorIndex="23"/>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2</xdr:col>
      <xdr:colOff>38100</xdr:colOff>
      <xdr:row>531</xdr:row>
      <xdr:rowOff>104775</xdr:rowOff>
    </xdr:from>
    <xdr:to>
      <xdr:col>2</xdr:col>
      <xdr:colOff>85725</xdr:colOff>
      <xdr:row>531</xdr:row>
      <xdr:rowOff>171450</xdr:rowOff>
    </xdr:to>
    <xdr:sp macro="" textlink="">
      <xdr:nvSpPr>
        <xdr:cNvPr id="8412" name="AutoShape 1244"/>
        <xdr:cNvSpPr>
          <a:spLocks noChangeArrowheads="1"/>
        </xdr:cNvSpPr>
      </xdr:nvSpPr>
      <xdr:spPr bwMode="auto">
        <a:xfrm rot="5400000">
          <a:off x="1943100" y="94259400"/>
          <a:ext cx="66675" cy="47625"/>
        </a:xfrm>
        <a:prstGeom prst="triangle">
          <a:avLst>
            <a:gd name="adj" fmla="val 50000"/>
          </a:avLst>
        </a:prstGeom>
        <a:solidFill>
          <a:srgbClr xmlns:mc="http://schemas.openxmlformats.org/markup-compatibility/2006" xmlns:a14="http://schemas.microsoft.com/office/drawing/2010/main" val="808080" mc:Ignorable="a14" a14:legacySpreadsheetColorIndex="23"/>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2</xdr:col>
      <xdr:colOff>38100</xdr:colOff>
      <xdr:row>532</xdr:row>
      <xdr:rowOff>95250</xdr:rowOff>
    </xdr:from>
    <xdr:to>
      <xdr:col>2</xdr:col>
      <xdr:colOff>85725</xdr:colOff>
      <xdr:row>532</xdr:row>
      <xdr:rowOff>161925</xdr:rowOff>
    </xdr:to>
    <xdr:sp macro="" textlink="">
      <xdr:nvSpPr>
        <xdr:cNvPr id="8413" name="AutoShape 1245"/>
        <xdr:cNvSpPr>
          <a:spLocks noChangeArrowheads="1"/>
        </xdr:cNvSpPr>
      </xdr:nvSpPr>
      <xdr:spPr bwMode="auto">
        <a:xfrm rot="5400000">
          <a:off x="1943100" y="94440375"/>
          <a:ext cx="66675" cy="47625"/>
        </a:xfrm>
        <a:prstGeom prst="triangle">
          <a:avLst>
            <a:gd name="adj" fmla="val 50000"/>
          </a:avLst>
        </a:prstGeom>
        <a:solidFill>
          <a:srgbClr xmlns:mc="http://schemas.openxmlformats.org/markup-compatibility/2006" xmlns:a14="http://schemas.microsoft.com/office/drawing/2010/main" val="808080" mc:Ignorable="a14" a14:legacySpreadsheetColorIndex="23"/>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2</xdr:col>
      <xdr:colOff>38100</xdr:colOff>
      <xdr:row>537</xdr:row>
      <xdr:rowOff>66675</xdr:rowOff>
    </xdr:from>
    <xdr:to>
      <xdr:col>2</xdr:col>
      <xdr:colOff>85725</xdr:colOff>
      <xdr:row>537</xdr:row>
      <xdr:rowOff>133350</xdr:rowOff>
    </xdr:to>
    <xdr:sp macro="" textlink="">
      <xdr:nvSpPr>
        <xdr:cNvPr id="8414" name="AutoShape 1246"/>
        <xdr:cNvSpPr>
          <a:spLocks noChangeArrowheads="1"/>
        </xdr:cNvSpPr>
      </xdr:nvSpPr>
      <xdr:spPr bwMode="auto">
        <a:xfrm rot="5400000">
          <a:off x="1943100" y="95326200"/>
          <a:ext cx="66675" cy="47625"/>
        </a:xfrm>
        <a:prstGeom prst="triangle">
          <a:avLst>
            <a:gd name="adj" fmla="val 50000"/>
          </a:avLst>
        </a:prstGeom>
        <a:solidFill>
          <a:srgbClr xmlns:mc="http://schemas.openxmlformats.org/markup-compatibility/2006" xmlns:a14="http://schemas.microsoft.com/office/drawing/2010/main" val="808080" mc:Ignorable="a14" a14:legacySpreadsheetColorIndex="23"/>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2</xdr:col>
      <xdr:colOff>38100</xdr:colOff>
      <xdr:row>545</xdr:row>
      <xdr:rowOff>123825</xdr:rowOff>
    </xdr:from>
    <xdr:to>
      <xdr:col>2</xdr:col>
      <xdr:colOff>85725</xdr:colOff>
      <xdr:row>545</xdr:row>
      <xdr:rowOff>190500</xdr:rowOff>
    </xdr:to>
    <xdr:sp macro="" textlink="">
      <xdr:nvSpPr>
        <xdr:cNvPr id="8415" name="AutoShape 1247"/>
        <xdr:cNvSpPr>
          <a:spLocks noChangeArrowheads="1"/>
        </xdr:cNvSpPr>
      </xdr:nvSpPr>
      <xdr:spPr bwMode="auto">
        <a:xfrm rot="5400000">
          <a:off x="1943100" y="96602550"/>
          <a:ext cx="66675" cy="47625"/>
        </a:xfrm>
        <a:prstGeom prst="triangle">
          <a:avLst>
            <a:gd name="adj" fmla="val 50000"/>
          </a:avLst>
        </a:prstGeom>
        <a:solidFill>
          <a:srgbClr xmlns:mc="http://schemas.openxmlformats.org/markup-compatibility/2006" xmlns:a14="http://schemas.microsoft.com/office/drawing/2010/main" val="808080" mc:Ignorable="a14" a14:legacySpreadsheetColorIndex="23"/>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2</xdr:col>
      <xdr:colOff>38100</xdr:colOff>
      <xdr:row>546</xdr:row>
      <xdr:rowOff>66675</xdr:rowOff>
    </xdr:from>
    <xdr:to>
      <xdr:col>2</xdr:col>
      <xdr:colOff>85725</xdr:colOff>
      <xdr:row>546</xdr:row>
      <xdr:rowOff>133350</xdr:rowOff>
    </xdr:to>
    <xdr:sp macro="" textlink="">
      <xdr:nvSpPr>
        <xdr:cNvPr id="8416" name="AutoShape 1248"/>
        <xdr:cNvSpPr>
          <a:spLocks noChangeArrowheads="1"/>
        </xdr:cNvSpPr>
      </xdr:nvSpPr>
      <xdr:spPr bwMode="auto">
        <a:xfrm rot="5400000">
          <a:off x="1943100" y="96764475"/>
          <a:ext cx="66675" cy="47625"/>
        </a:xfrm>
        <a:prstGeom prst="triangle">
          <a:avLst>
            <a:gd name="adj" fmla="val 50000"/>
          </a:avLst>
        </a:prstGeom>
        <a:solidFill>
          <a:srgbClr xmlns:mc="http://schemas.openxmlformats.org/markup-compatibility/2006" xmlns:a14="http://schemas.microsoft.com/office/drawing/2010/main" val="808080" mc:Ignorable="a14" a14:legacySpreadsheetColorIndex="23"/>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2</xdr:col>
      <xdr:colOff>38100</xdr:colOff>
      <xdr:row>547</xdr:row>
      <xdr:rowOff>114300</xdr:rowOff>
    </xdr:from>
    <xdr:to>
      <xdr:col>2</xdr:col>
      <xdr:colOff>85725</xdr:colOff>
      <xdr:row>547</xdr:row>
      <xdr:rowOff>180975</xdr:rowOff>
    </xdr:to>
    <xdr:sp macro="" textlink="">
      <xdr:nvSpPr>
        <xdr:cNvPr id="8417" name="AutoShape 1249"/>
        <xdr:cNvSpPr>
          <a:spLocks noChangeArrowheads="1"/>
        </xdr:cNvSpPr>
      </xdr:nvSpPr>
      <xdr:spPr bwMode="auto">
        <a:xfrm rot="5400000">
          <a:off x="1943100" y="96974025"/>
          <a:ext cx="66675" cy="47625"/>
        </a:xfrm>
        <a:prstGeom prst="triangle">
          <a:avLst>
            <a:gd name="adj" fmla="val 50000"/>
          </a:avLst>
        </a:prstGeom>
        <a:solidFill>
          <a:srgbClr xmlns:mc="http://schemas.openxmlformats.org/markup-compatibility/2006" xmlns:a14="http://schemas.microsoft.com/office/drawing/2010/main" val="808080" mc:Ignorable="a14" a14:legacySpreadsheetColorIndex="23"/>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2</xdr:col>
      <xdr:colOff>38100</xdr:colOff>
      <xdr:row>548</xdr:row>
      <xdr:rowOff>66675</xdr:rowOff>
    </xdr:from>
    <xdr:to>
      <xdr:col>2</xdr:col>
      <xdr:colOff>85725</xdr:colOff>
      <xdr:row>548</xdr:row>
      <xdr:rowOff>133350</xdr:rowOff>
    </xdr:to>
    <xdr:sp macro="" textlink="">
      <xdr:nvSpPr>
        <xdr:cNvPr id="8418" name="AutoShape 1250"/>
        <xdr:cNvSpPr>
          <a:spLocks noChangeArrowheads="1"/>
        </xdr:cNvSpPr>
      </xdr:nvSpPr>
      <xdr:spPr bwMode="auto">
        <a:xfrm rot="5400000">
          <a:off x="1943100" y="97135950"/>
          <a:ext cx="66675" cy="47625"/>
        </a:xfrm>
        <a:prstGeom prst="triangle">
          <a:avLst>
            <a:gd name="adj" fmla="val 50000"/>
          </a:avLst>
        </a:prstGeom>
        <a:solidFill>
          <a:srgbClr xmlns:mc="http://schemas.openxmlformats.org/markup-compatibility/2006" xmlns:a14="http://schemas.microsoft.com/office/drawing/2010/main" val="808080" mc:Ignorable="a14" a14:legacySpreadsheetColorIndex="23"/>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2</xdr:col>
      <xdr:colOff>38100</xdr:colOff>
      <xdr:row>549</xdr:row>
      <xdr:rowOff>66675</xdr:rowOff>
    </xdr:from>
    <xdr:to>
      <xdr:col>2</xdr:col>
      <xdr:colOff>85725</xdr:colOff>
      <xdr:row>549</xdr:row>
      <xdr:rowOff>133350</xdr:rowOff>
    </xdr:to>
    <xdr:sp macro="" textlink="">
      <xdr:nvSpPr>
        <xdr:cNvPr id="8419" name="AutoShape 1251"/>
        <xdr:cNvSpPr>
          <a:spLocks noChangeArrowheads="1"/>
        </xdr:cNvSpPr>
      </xdr:nvSpPr>
      <xdr:spPr bwMode="auto">
        <a:xfrm rot="5400000">
          <a:off x="1943100" y="97297875"/>
          <a:ext cx="66675" cy="47625"/>
        </a:xfrm>
        <a:prstGeom prst="triangle">
          <a:avLst>
            <a:gd name="adj" fmla="val 50000"/>
          </a:avLst>
        </a:prstGeom>
        <a:solidFill>
          <a:srgbClr xmlns:mc="http://schemas.openxmlformats.org/markup-compatibility/2006" xmlns:a14="http://schemas.microsoft.com/office/drawing/2010/main" val="808080" mc:Ignorable="a14" a14:legacySpreadsheetColorIndex="23"/>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2</xdr:col>
      <xdr:colOff>38100</xdr:colOff>
      <xdr:row>550</xdr:row>
      <xdr:rowOff>66675</xdr:rowOff>
    </xdr:from>
    <xdr:to>
      <xdr:col>2</xdr:col>
      <xdr:colOff>85725</xdr:colOff>
      <xdr:row>550</xdr:row>
      <xdr:rowOff>133350</xdr:rowOff>
    </xdr:to>
    <xdr:sp macro="" textlink="">
      <xdr:nvSpPr>
        <xdr:cNvPr id="8420" name="AutoShape 1252"/>
        <xdr:cNvSpPr>
          <a:spLocks noChangeArrowheads="1"/>
        </xdr:cNvSpPr>
      </xdr:nvSpPr>
      <xdr:spPr bwMode="auto">
        <a:xfrm rot="5400000">
          <a:off x="1943100" y="97459800"/>
          <a:ext cx="66675" cy="47625"/>
        </a:xfrm>
        <a:prstGeom prst="triangle">
          <a:avLst>
            <a:gd name="adj" fmla="val 50000"/>
          </a:avLst>
        </a:prstGeom>
        <a:solidFill>
          <a:srgbClr xmlns:mc="http://schemas.openxmlformats.org/markup-compatibility/2006" xmlns:a14="http://schemas.microsoft.com/office/drawing/2010/main" val="808080" mc:Ignorable="a14" a14:legacySpreadsheetColorIndex="23"/>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2</xdr:col>
      <xdr:colOff>38100</xdr:colOff>
      <xdr:row>536</xdr:row>
      <xdr:rowOff>66675</xdr:rowOff>
    </xdr:from>
    <xdr:to>
      <xdr:col>2</xdr:col>
      <xdr:colOff>85725</xdr:colOff>
      <xdr:row>536</xdr:row>
      <xdr:rowOff>133350</xdr:rowOff>
    </xdr:to>
    <xdr:sp macro="" textlink="">
      <xdr:nvSpPr>
        <xdr:cNvPr id="8421" name="AutoShape 1253"/>
        <xdr:cNvSpPr>
          <a:spLocks noChangeArrowheads="1"/>
        </xdr:cNvSpPr>
      </xdr:nvSpPr>
      <xdr:spPr bwMode="auto">
        <a:xfrm rot="5400000">
          <a:off x="1943100" y="95164275"/>
          <a:ext cx="66675" cy="47625"/>
        </a:xfrm>
        <a:prstGeom prst="triangle">
          <a:avLst>
            <a:gd name="adj" fmla="val 50000"/>
          </a:avLst>
        </a:prstGeom>
        <a:solidFill>
          <a:srgbClr xmlns:mc="http://schemas.openxmlformats.org/markup-compatibility/2006" xmlns:a14="http://schemas.microsoft.com/office/drawing/2010/main" val="808080" mc:Ignorable="a14" a14:legacySpreadsheetColorIndex="23"/>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6</xdr:col>
      <xdr:colOff>895350</xdr:colOff>
      <xdr:row>536</xdr:row>
      <xdr:rowOff>57150</xdr:rowOff>
    </xdr:from>
    <xdr:to>
      <xdr:col>6</xdr:col>
      <xdr:colOff>942975</xdr:colOff>
      <xdr:row>536</xdr:row>
      <xdr:rowOff>123825</xdr:rowOff>
    </xdr:to>
    <xdr:sp macro="" textlink="">
      <xdr:nvSpPr>
        <xdr:cNvPr id="8422" name="AutoShape 1254"/>
        <xdr:cNvSpPr>
          <a:spLocks noChangeArrowheads="1"/>
        </xdr:cNvSpPr>
      </xdr:nvSpPr>
      <xdr:spPr bwMode="auto">
        <a:xfrm rot="5400000">
          <a:off x="5829300" y="95154750"/>
          <a:ext cx="66675" cy="47625"/>
        </a:xfrm>
        <a:prstGeom prst="triangle">
          <a:avLst>
            <a:gd name="adj" fmla="val 50000"/>
          </a:avLst>
        </a:prstGeom>
        <a:solidFill>
          <a:srgbClr xmlns:mc="http://schemas.openxmlformats.org/markup-compatibility/2006" xmlns:a14="http://schemas.microsoft.com/office/drawing/2010/main" val="808080" mc:Ignorable="a14" a14:legacySpreadsheetColorIndex="23"/>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6</xdr:col>
      <xdr:colOff>866775</xdr:colOff>
      <xdr:row>539</xdr:row>
      <xdr:rowOff>57150</xdr:rowOff>
    </xdr:from>
    <xdr:to>
      <xdr:col>6</xdr:col>
      <xdr:colOff>914400</xdr:colOff>
      <xdr:row>539</xdr:row>
      <xdr:rowOff>123825</xdr:rowOff>
    </xdr:to>
    <xdr:sp macro="" textlink="">
      <xdr:nvSpPr>
        <xdr:cNvPr id="8423" name="AutoShape 1255"/>
        <xdr:cNvSpPr>
          <a:spLocks noChangeArrowheads="1"/>
        </xdr:cNvSpPr>
      </xdr:nvSpPr>
      <xdr:spPr bwMode="auto">
        <a:xfrm rot="5400000">
          <a:off x="5800725" y="95640525"/>
          <a:ext cx="66675" cy="47625"/>
        </a:xfrm>
        <a:prstGeom prst="triangle">
          <a:avLst>
            <a:gd name="adj" fmla="val 50000"/>
          </a:avLst>
        </a:prstGeom>
        <a:solidFill>
          <a:srgbClr xmlns:mc="http://schemas.openxmlformats.org/markup-compatibility/2006" xmlns:a14="http://schemas.microsoft.com/office/drawing/2010/main" val="808080" mc:Ignorable="a14" a14:legacySpreadsheetColorIndex="23"/>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6</xdr:col>
      <xdr:colOff>866775</xdr:colOff>
      <xdr:row>540</xdr:row>
      <xdr:rowOff>57150</xdr:rowOff>
    </xdr:from>
    <xdr:to>
      <xdr:col>6</xdr:col>
      <xdr:colOff>914400</xdr:colOff>
      <xdr:row>540</xdr:row>
      <xdr:rowOff>123825</xdr:rowOff>
    </xdr:to>
    <xdr:sp macro="" textlink="">
      <xdr:nvSpPr>
        <xdr:cNvPr id="8424" name="AutoShape 1256"/>
        <xdr:cNvSpPr>
          <a:spLocks noChangeArrowheads="1"/>
        </xdr:cNvSpPr>
      </xdr:nvSpPr>
      <xdr:spPr bwMode="auto">
        <a:xfrm rot="5400000">
          <a:off x="5800725" y="95802450"/>
          <a:ext cx="66675" cy="47625"/>
        </a:xfrm>
        <a:prstGeom prst="triangle">
          <a:avLst>
            <a:gd name="adj" fmla="val 50000"/>
          </a:avLst>
        </a:prstGeom>
        <a:solidFill>
          <a:srgbClr xmlns:mc="http://schemas.openxmlformats.org/markup-compatibility/2006" xmlns:a14="http://schemas.microsoft.com/office/drawing/2010/main" val="808080" mc:Ignorable="a14" a14:legacySpreadsheetColorIndex="23"/>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6</xdr:col>
      <xdr:colOff>866775</xdr:colOff>
      <xdr:row>541</xdr:row>
      <xdr:rowOff>57150</xdr:rowOff>
    </xdr:from>
    <xdr:to>
      <xdr:col>6</xdr:col>
      <xdr:colOff>914400</xdr:colOff>
      <xdr:row>541</xdr:row>
      <xdr:rowOff>123825</xdr:rowOff>
    </xdr:to>
    <xdr:sp macro="" textlink="">
      <xdr:nvSpPr>
        <xdr:cNvPr id="8425" name="AutoShape 1257"/>
        <xdr:cNvSpPr>
          <a:spLocks noChangeArrowheads="1"/>
        </xdr:cNvSpPr>
      </xdr:nvSpPr>
      <xdr:spPr bwMode="auto">
        <a:xfrm rot="5400000">
          <a:off x="5800725" y="95964375"/>
          <a:ext cx="66675" cy="47625"/>
        </a:xfrm>
        <a:prstGeom prst="triangle">
          <a:avLst>
            <a:gd name="adj" fmla="val 50000"/>
          </a:avLst>
        </a:prstGeom>
        <a:solidFill>
          <a:srgbClr xmlns:mc="http://schemas.openxmlformats.org/markup-compatibility/2006" xmlns:a14="http://schemas.microsoft.com/office/drawing/2010/main" val="808080" mc:Ignorable="a14" a14:legacySpreadsheetColorIndex="23"/>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6</xdr:col>
      <xdr:colOff>866775</xdr:colOff>
      <xdr:row>542</xdr:row>
      <xdr:rowOff>57150</xdr:rowOff>
    </xdr:from>
    <xdr:to>
      <xdr:col>6</xdr:col>
      <xdr:colOff>914400</xdr:colOff>
      <xdr:row>542</xdr:row>
      <xdr:rowOff>123825</xdr:rowOff>
    </xdr:to>
    <xdr:sp macro="" textlink="">
      <xdr:nvSpPr>
        <xdr:cNvPr id="8426" name="AutoShape 1258"/>
        <xdr:cNvSpPr>
          <a:spLocks noChangeArrowheads="1"/>
        </xdr:cNvSpPr>
      </xdr:nvSpPr>
      <xdr:spPr bwMode="auto">
        <a:xfrm rot="5400000">
          <a:off x="5800725" y="96126300"/>
          <a:ext cx="66675" cy="47625"/>
        </a:xfrm>
        <a:prstGeom prst="triangle">
          <a:avLst>
            <a:gd name="adj" fmla="val 50000"/>
          </a:avLst>
        </a:prstGeom>
        <a:solidFill>
          <a:srgbClr xmlns:mc="http://schemas.openxmlformats.org/markup-compatibility/2006" xmlns:a14="http://schemas.microsoft.com/office/drawing/2010/main" val="808080" mc:Ignorable="a14" a14:legacySpreadsheetColorIndex="23"/>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6</xdr:col>
      <xdr:colOff>866775</xdr:colOff>
      <xdr:row>547</xdr:row>
      <xdr:rowOff>104775</xdr:rowOff>
    </xdr:from>
    <xdr:to>
      <xdr:col>6</xdr:col>
      <xdr:colOff>914400</xdr:colOff>
      <xdr:row>547</xdr:row>
      <xdr:rowOff>171450</xdr:rowOff>
    </xdr:to>
    <xdr:sp macro="" textlink="">
      <xdr:nvSpPr>
        <xdr:cNvPr id="8427" name="AutoShape 1259"/>
        <xdr:cNvSpPr>
          <a:spLocks noChangeArrowheads="1"/>
        </xdr:cNvSpPr>
      </xdr:nvSpPr>
      <xdr:spPr bwMode="auto">
        <a:xfrm rot="5400000">
          <a:off x="5800725" y="96964500"/>
          <a:ext cx="66675" cy="47625"/>
        </a:xfrm>
        <a:prstGeom prst="triangle">
          <a:avLst>
            <a:gd name="adj" fmla="val 50000"/>
          </a:avLst>
        </a:prstGeom>
        <a:solidFill>
          <a:srgbClr xmlns:mc="http://schemas.openxmlformats.org/markup-compatibility/2006" xmlns:a14="http://schemas.microsoft.com/office/drawing/2010/main" val="808080" mc:Ignorable="a14" a14:legacySpreadsheetColorIndex="23"/>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6</xdr:col>
      <xdr:colOff>866775</xdr:colOff>
      <xdr:row>548</xdr:row>
      <xdr:rowOff>57150</xdr:rowOff>
    </xdr:from>
    <xdr:to>
      <xdr:col>6</xdr:col>
      <xdr:colOff>914400</xdr:colOff>
      <xdr:row>548</xdr:row>
      <xdr:rowOff>123825</xdr:rowOff>
    </xdr:to>
    <xdr:sp macro="" textlink="">
      <xdr:nvSpPr>
        <xdr:cNvPr id="8428" name="AutoShape 1260"/>
        <xdr:cNvSpPr>
          <a:spLocks noChangeArrowheads="1"/>
        </xdr:cNvSpPr>
      </xdr:nvSpPr>
      <xdr:spPr bwMode="auto">
        <a:xfrm rot="5400000">
          <a:off x="5800725" y="97126425"/>
          <a:ext cx="66675" cy="47625"/>
        </a:xfrm>
        <a:prstGeom prst="triangle">
          <a:avLst>
            <a:gd name="adj" fmla="val 50000"/>
          </a:avLst>
        </a:prstGeom>
        <a:solidFill>
          <a:srgbClr xmlns:mc="http://schemas.openxmlformats.org/markup-compatibility/2006" xmlns:a14="http://schemas.microsoft.com/office/drawing/2010/main" val="808080" mc:Ignorable="a14" a14:legacySpreadsheetColorIndex="23"/>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6</xdr:col>
      <xdr:colOff>866775</xdr:colOff>
      <xdr:row>549</xdr:row>
      <xdr:rowOff>57150</xdr:rowOff>
    </xdr:from>
    <xdr:to>
      <xdr:col>6</xdr:col>
      <xdr:colOff>914400</xdr:colOff>
      <xdr:row>549</xdr:row>
      <xdr:rowOff>123825</xdr:rowOff>
    </xdr:to>
    <xdr:sp macro="" textlink="">
      <xdr:nvSpPr>
        <xdr:cNvPr id="8429" name="AutoShape 1261"/>
        <xdr:cNvSpPr>
          <a:spLocks noChangeArrowheads="1"/>
        </xdr:cNvSpPr>
      </xdr:nvSpPr>
      <xdr:spPr bwMode="auto">
        <a:xfrm rot="5400000">
          <a:off x="5800725" y="97288350"/>
          <a:ext cx="66675" cy="47625"/>
        </a:xfrm>
        <a:prstGeom prst="triangle">
          <a:avLst>
            <a:gd name="adj" fmla="val 50000"/>
          </a:avLst>
        </a:prstGeom>
        <a:solidFill>
          <a:srgbClr xmlns:mc="http://schemas.openxmlformats.org/markup-compatibility/2006" xmlns:a14="http://schemas.microsoft.com/office/drawing/2010/main" val="808080" mc:Ignorable="a14" a14:legacySpreadsheetColorIndex="23"/>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6</xdr:col>
      <xdr:colOff>866775</xdr:colOff>
      <xdr:row>550</xdr:row>
      <xdr:rowOff>57150</xdr:rowOff>
    </xdr:from>
    <xdr:to>
      <xdr:col>6</xdr:col>
      <xdr:colOff>914400</xdr:colOff>
      <xdr:row>550</xdr:row>
      <xdr:rowOff>123825</xdr:rowOff>
    </xdr:to>
    <xdr:sp macro="" textlink="">
      <xdr:nvSpPr>
        <xdr:cNvPr id="8430" name="AutoShape 1262"/>
        <xdr:cNvSpPr>
          <a:spLocks noChangeArrowheads="1"/>
        </xdr:cNvSpPr>
      </xdr:nvSpPr>
      <xdr:spPr bwMode="auto">
        <a:xfrm rot="5400000">
          <a:off x="5800725" y="97450275"/>
          <a:ext cx="66675" cy="47625"/>
        </a:xfrm>
        <a:prstGeom prst="triangle">
          <a:avLst>
            <a:gd name="adj" fmla="val 50000"/>
          </a:avLst>
        </a:prstGeom>
        <a:solidFill>
          <a:srgbClr xmlns:mc="http://schemas.openxmlformats.org/markup-compatibility/2006" xmlns:a14="http://schemas.microsoft.com/office/drawing/2010/main" val="808080" mc:Ignorable="a14" a14:legacySpreadsheetColorIndex="23"/>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4</xdr:col>
      <xdr:colOff>838200</xdr:colOff>
      <xdr:row>536</xdr:row>
      <xdr:rowOff>57150</xdr:rowOff>
    </xdr:from>
    <xdr:to>
      <xdr:col>4</xdr:col>
      <xdr:colOff>885825</xdr:colOff>
      <xdr:row>536</xdr:row>
      <xdr:rowOff>123825</xdr:rowOff>
    </xdr:to>
    <xdr:sp macro="" textlink="">
      <xdr:nvSpPr>
        <xdr:cNvPr id="8431" name="AutoShape 1263"/>
        <xdr:cNvSpPr>
          <a:spLocks noChangeArrowheads="1"/>
        </xdr:cNvSpPr>
      </xdr:nvSpPr>
      <xdr:spPr bwMode="auto">
        <a:xfrm rot="5400000">
          <a:off x="3867150" y="95154750"/>
          <a:ext cx="66675" cy="47625"/>
        </a:xfrm>
        <a:prstGeom prst="triangle">
          <a:avLst>
            <a:gd name="adj" fmla="val 50000"/>
          </a:avLst>
        </a:prstGeom>
        <a:solidFill>
          <a:srgbClr xmlns:mc="http://schemas.openxmlformats.org/markup-compatibility/2006" xmlns:a14="http://schemas.microsoft.com/office/drawing/2010/main" val="808080" mc:Ignorable="a14" a14:legacySpreadsheetColorIndex="23"/>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2003425</xdr:colOff>
      <xdr:row>410</xdr:row>
      <xdr:rowOff>142875</xdr:rowOff>
    </xdr:from>
    <xdr:to>
      <xdr:col>1</xdr:col>
      <xdr:colOff>2051050</xdr:colOff>
      <xdr:row>410</xdr:row>
      <xdr:rowOff>209550</xdr:rowOff>
    </xdr:to>
    <xdr:sp macro="" textlink="">
      <xdr:nvSpPr>
        <xdr:cNvPr id="8433" name="AutoShape 1265"/>
        <xdr:cNvSpPr>
          <a:spLocks noChangeArrowheads="1"/>
        </xdr:cNvSpPr>
      </xdr:nvSpPr>
      <xdr:spPr bwMode="auto">
        <a:xfrm rot="5400000">
          <a:off x="2235200" y="70269100"/>
          <a:ext cx="66675" cy="47625"/>
        </a:xfrm>
        <a:prstGeom prst="triangle">
          <a:avLst>
            <a:gd name="adj" fmla="val 50000"/>
          </a:avLst>
        </a:prstGeom>
        <a:solidFill>
          <a:srgbClr xmlns:mc="http://schemas.openxmlformats.org/markup-compatibility/2006" xmlns:a14="http://schemas.microsoft.com/office/drawing/2010/main" val="808080" mc:Ignorable="a14" a14:legacySpreadsheetColorIndex="23"/>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2003425</xdr:colOff>
      <xdr:row>411</xdr:row>
      <xdr:rowOff>177800</xdr:rowOff>
    </xdr:from>
    <xdr:to>
      <xdr:col>1</xdr:col>
      <xdr:colOff>2051050</xdr:colOff>
      <xdr:row>411</xdr:row>
      <xdr:rowOff>244475</xdr:rowOff>
    </xdr:to>
    <xdr:sp macro="" textlink="">
      <xdr:nvSpPr>
        <xdr:cNvPr id="8434" name="AutoShape 1266"/>
        <xdr:cNvSpPr>
          <a:spLocks noChangeArrowheads="1"/>
        </xdr:cNvSpPr>
      </xdr:nvSpPr>
      <xdr:spPr bwMode="auto">
        <a:xfrm rot="5400000">
          <a:off x="2235200" y="70545325"/>
          <a:ext cx="66675" cy="47625"/>
        </a:xfrm>
        <a:prstGeom prst="triangle">
          <a:avLst>
            <a:gd name="adj" fmla="val 50000"/>
          </a:avLst>
        </a:prstGeom>
        <a:solidFill>
          <a:srgbClr xmlns:mc="http://schemas.openxmlformats.org/markup-compatibility/2006" xmlns:a14="http://schemas.microsoft.com/office/drawing/2010/main" val="808080" mc:Ignorable="a14" a14:legacySpreadsheetColorIndex="23"/>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2003425</xdr:colOff>
      <xdr:row>409</xdr:row>
      <xdr:rowOff>114300</xdr:rowOff>
    </xdr:from>
    <xdr:to>
      <xdr:col>1</xdr:col>
      <xdr:colOff>2051050</xdr:colOff>
      <xdr:row>409</xdr:row>
      <xdr:rowOff>180975</xdr:rowOff>
    </xdr:to>
    <xdr:sp macro="" textlink="">
      <xdr:nvSpPr>
        <xdr:cNvPr id="8435" name="AutoShape 1267"/>
        <xdr:cNvSpPr>
          <a:spLocks noChangeArrowheads="1"/>
        </xdr:cNvSpPr>
      </xdr:nvSpPr>
      <xdr:spPr bwMode="auto">
        <a:xfrm rot="5400000">
          <a:off x="2235200" y="69973825"/>
          <a:ext cx="66675" cy="47625"/>
        </a:xfrm>
        <a:prstGeom prst="triangle">
          <a:avLst>
            <a:gd name="adj" fmla="val 50000"/>
          </a:avLst>
        </a:prstGeom>
        <a:solidFill>
          <a:srgbClr xmlns:mc="http://schemas.openxmlformats.org/markup-compatibility/2006" xmlns:a14="http://schemas.microsoft.com/office/drawing/2010/main" val="808080" mc:Ignorable="a14" a14:legacySpreadsheetColorIndex="23"/>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2003425</xdr:colOff>
      <xdr:row>408</xdr:row>
      <xdr:rowOff>123825</xdr:rowOff>
    </xdr:from>
    <xdr:to>
      <xdr:col>1</xdr:col>
      <xdr:colOff>2051050</xdr:colOff>
      <xdr:row>408</xdr:row>
      <xdr:rowOff>190500</xdr:rowOff>
    </xdr:to>
    <xdr:sp macro="" textlink="">
      <xdr:nvSpPr>
        <xdr:cNvPr id="8436" name="AutoShape 1268"/>
        <xdr:cNvSpPr>
          <a:spLocks noChangeArrowheads="1"/>
        </xdr:cNvSpPr>
      </xdr:nvSpPr>
      <xdr:spPr bwMode="auto">
        <a:xfrm rot="5400000">
          <a:off x="2235200" y="69742050"/>
          <a:ext cx="66675" cy="47625"/>
        </a:xfrm>
        <a:prstGeom prst="triangle">
          <a:avLst>
            <a:gd name="adj" fmla="val 50000"/>
          </a:avLst>
        </a:prstGeom>
        <a:solidFill>
          <a:srgbClr xmlns:mc="http://schemas.openxmlformats.org/markup-compatibility/2006" xmlns:a14="http://schemas.microsoft.com/office/drawing/2010/main" val="808080" mc:Ignorable="a14" a14:legacySpreadsheetColorIndex="23"/>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2003425</xdr:colOff>
      <xdr:row>407</xdr:row>
      <xdr:rowOff>44450</xdr:rowOff>
    </xdr:from>
    <xdr:to>
      <xdr:col>1</xdr:col>
      <xdr:colOff>2051050</xdr:colOff>
      <xdr:row>407</xdr:row>
      <xdr:rowOff>111125</xdr:rowOff>
    </xdr:to>
    <xdr:sp macro="" textlink="">
      <xdr:nvSpPr>
        <xdr:cNvPr id="8437" name="AutoShape 1269"/>
        <xdr:cNvSpPr>
          <a:spLocks noChangeArrowheads="1"/>
        </xdr:cNvSpPr>
      </xdr:nvSpPr>
      <xdr:spPr bwMode="auto">
        <a:xfrm rot="5400000">
          <a:off x="2235200" y="69510275"/>
          <a:ext cx="66675" cy="47625"/>
        </a:xfrm>
        <a:prstGeom prst="triangle">
          <a:avLst>
            <a:gd name="adj" fmla="val 50000"/>
          </a:avLst>
        </a:prstGeom>
        <a:solidFill>
          <a:srgbClr xmlns:mc="http://schemas.openxmlformats.org/markup-compatibility/2006" xmlns:a14="http://schemas.microsoft.com/office/drawing/2010/main" val="808080" mc:Ignorable="a14" a14:legacySpreadsheetColorIndex="23"/>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2003425</xdr:colOff>
      <xdr:row>406</xdr:row>
      <xdr:rowOff>104775</xdr:rowOff>
    </xdr:from>
    <xdr:to>
      <xdr:col>1</xdr:col>
      <xdr:colOff>2051050</xdr:colOff>
      <xdr:row>406</xdr:row>
      <xdr:rowOff>171450</xdr:rowOff>
    </xdr:to>
    <xdr:sp macro="" textlink="">
      <xdr:nvSpPr>
        <xdr:cNvPr id="8438" name="AutoShape 1270"/>
        <xdr:cNvSpPr>
          <a:spLocks noChangeArrowheads="1"/>
        </xdr:cNvSpPr>
      </xdr:nvSpPr>
      <xdr:spPr bwMode="auto">
        <a:xfrm rot="5400000">
          <a:off x="2235200" y="69303900"/>
          <a:ext cx="66675" cy="47625"/>
        </a:xfrm>
        <a:prstGeom prst="triangle">
          <a:avLst>
            <a:gd name="adj" fmla="val 50000"/>
          </a:avLst>
        </a:prstGeom>
        <a:solidFill>
          <a:srgbClr xmlns:mc="http://schemas.openxmlformats.org/markup-compatibility/2006" xmlns:a14="http://schemas.microsoft.com/office/drawing/2010/main" val="808080" mc:Ignorable="a14" a14:legacySpreadsheetColorIndex="23"/>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2003425</xdr:colOff>
      <xdr:row>405</xdr:row>
      <xdr:rowOff>47625</xdr:rowOff>
    </xdr:from>
    <xdr:to>
      <xdr:col>1</xdr:col>
      <xdr:colOff>2051050</xdr:colOff>
      <xdr:row>405</xdr:row>
      <xdr:rowOff>114300</xdr:rowOff>
    </xdr:to>
    <xdr:sp macro="" textlink="">
      <xdr:nvSpPr>
        <xdr:cNvPr id="8439" name="AutoShape 1271"/>
        <xdr:cNvSpPr>
          <a:spLocks noChangeArrowheads="1"/>
        </xdr:cNvSpPr>
      </xdr:nvSpPr>
      <xdr:spPr bwMode="auto">
        <a:xfrm rot="5400000">
          <a:off x="2235200" y="69094350"/>
          <a:ext cx="66675" cy="47625"/>
        </a:xfrm>
        <a:prstGeom prst="triangle">
          <a:avLst>
            <a:gd name="adj" fmla="val 50000"/>
          </a:avLst>
        </a:prstGeom>
        <a:solidFill>
          <a:srgbClr xmlns:mc="http://schemas.openxmlformats.org/markup-compatibility/2006" xmlns:a14="http://schemas.microsoft.com/office/drawing/2010/main" val="808080" mc:Ignorable="a14" a14:legacySpreadsheetColorIndex="23"/>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2003425</xdr:colOff>
      <xdr:row>404</xdr:row>
      <xdr:rowOff>47625</xdr:rowOff>
    </xdr:from>
    <xdr:to>
      <xdr:col>1</xdr:col>
      <xdr:colOff>2051050</xdr:colOff>
      <xdr:row>404</xdr:row>
      <xdr:rowOff>114300</xdr:rowOff>
    </xdr:to>
    <xdr:sp macro="" textlink="">
      <xdr:nvSpPr>
        <xdr:cNvPr id="8440" name="AutoShape 1272"/>
        <xdr:cNvSpPr>
          <a:spLocks noChangeArrowheads="1"/>
        </xdr:cNvSpPr>
      </xdr:nvSpPr>
      <xdr:spPr bwMode="auto">
        <a:xfrm rot="5400000">
          <a:off x="2235200" y="68941950"/>
          <a:ext cx="66675" cy="47625"/>
        </a:xfrm>
        <a:prstGeom prst="triangle">
          <a:avLst>
            <a:gd name="adj" fmla="val 50000"/>
          </a:avLst>
        </a:prstGeom>
        <a:solidFill>
          <a:srgbClr xmlns:mc="http://schemas.openxmlformats.org/markup-compatibility/2006" xmlns:a14="http://schemas.microsoft.com/office/drawing/2010/main" val="808080" mc:Ignorable="a14" a14:legacySpreadsheetColorIndex="23"/>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2003425</xdr:colOff>
      <xdr:row>401</xdr:row>
      <xdr:rowOff>171450</xdr:rowOff>
    </xdr:from>
    <xdr:to>
      <xdr:col>1</xdr:col>
      <xdr:colOff>2051050</xdr:colOff>
      <xdr:row>401</xdr:row>
      <xdr:rowOff>238125</xdr:rowOff>
    </xdr:to>
    <xdr:sp macro="" textlink="">
      <xdr:nvSpPr>
        <xdr:cNvPr id="8441" name="AutoShape 1273"/>
        <xdr:cNvSpPr>
          <a:spLocks noChangeArrowheads="1"/>
        </xdr:cNvSpPr>
      </xdr:nvSpPr>
      <xdr:spPr bwMode="auto">
        <a:xfrm rot="5400000">
          <a:off x="2235200" y="68545075"/>
          <a:ext cx="66675" cy="47625"/>
        </a:xfrm>
        <a:prstGeom prst="triangle">
          <a:avLst>
            <a:gd name="adj" fmla="val 50000"/>
          </a:avLst>
        </a:prstGeom>
        <a:solidFill>
          <a:srgbClr xmlns:mc="http://schemas.openxmlformats.org/markup-compatibility/2006" xmlns:a14="http://schemas.microsoft.com/office/drawing/2010/main" val="808080" mc:Ignorable="a14" a14:legacySpreadsheetColorIndex="23"/>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2003425</xdr:colOff>
      <xdr:row>400</xdr:row>
      <xdr:rowOff>114300</xdr:rowOff>
    </xdr:from>
    <xdr:to>
      <xdr:col>1</xdr:col>
      <xdr:colOff>2051050</xdr:colOff>
      <xdr:row>400</xdr:row>
      <xdr:rowOff>180975</xdr:rowOff>
    </xdr:to>
    <xdr:sp macro="" textlink="">
      <xdr:nvSpPr>
        <xdr:cNvPr id="8442" name="AutoShape 1274"/>
        <xdr:cNvSpPr>
          <a:spLocks noChangeArrowheads="1"/>
        </xdr:cNvSpPr>
      </xdr:nvSpPr>
      <xdr:spPr bwMode="auto">
        <a:xfrm rot="5400000">
          <a:off x="2235200" y="68246625"/>
          <a:ext cx="66675" cy="47625"/>
        </a:xfrm>
        <a:prstGeom prst="triangle">
          <a:avLst>
            <a:gd name="adj" fmla="val 50000"/>
          </a:avLst>
        </a:prstGeom>
        <a:solidFill>
          <a:srgbClr xmlns:mc="http://schemas.openxmlformats.org/markup-compatibility/2006" xmlns:a14="http://schemas.microsoft.com/office/drawing/2010/main" val="808080" mc:Ignorable="a14" a14:legacySpreadsheetColorIndex="23"/>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2003425</xdr:colOff>
      <xdr:row>399</xdr:row>
      <xdr:rowOff>104775</xdr:rowOff>
    </xdr:from>
    <xdr:to>
      <xdr:col>1</xdr:col>
      <xdr:colOff>2051050</xdr:colOff>
      <xdr:row>399</xdr:row>
      <xdr:rowOff>171450</xdr:rowOff>
    </xdr:to>
    <xdr:sp macro="" textlink="">
      <xdr:nvSpPr>
        <xdr:cNvPr id="8443" name="AutoShape 1275"/>
        <xdr:cNvSpPr>
          <a:spLocks noChangeArrowheads="1"/>
        </xdr:cNvSpPr>
      </xdr:nvSpPr>
      <xdr:spPr bwMode="auto">
        <a:xfrm rot="5400000">
          <a:off x="2235200" y="67970400"/>
          <a:ext cx="66675" cy="47625"/>
        </a:xfrm>
        <a:prstGeom prst="triangle">
          <a:avLst>
            <a:gd name="adj" fmla="val 50000"/>
          </a:avLst>
        </a:prstGeom>
        <a:solidFill>
          <a:srgbClr xmlns:mc="http://schemas.openxmlformats.org/markup-compatibility/2006" xmlns:a14="http://schemas.microsoft.com/office/drawing/2010/main" val="808080" mc:Ignorable="a14" a14:legacySpreadsheetColorIndex="23"/>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2003425</xdr:colOff>
      <xdr:row>398</xdr:row>
      <xdr:rowOff>123825</xdr:rowOff>
    </xdr:from>
    <xdr:to>
      <xdr:col>1</xdr:col>
      <xdr:colOff>2051050</xdr:colOff>
      <xdr:row>398</xdr:row>
      <xdr:rowOff>190500</xdr:rowOff>
    </xdr:to>
    <xdr:sp macro="" textlink="">
      <xdr:nvSpPr>
        <xdr:cNvPr id="8444" name="AutoShape 1276"/>
        <xdr:cNvSpPr>
          <a:spLocks noChangeArrowheads="1"/>
        </xdr:cNvSpPr>
      </xdr:nvSpPr>
      <xdr:spPr bwMode="auto">
        <a:xfrm rot="5400000">
          <a:off x="2235200" y="67748150"/>
          <a:ext cx="66675" cy="47625"/>
        </a:xfrm>
        <a:prstGeom prst="triangle">
          <a:avLst>
            <a:gd name="adj" fmla="val 50000"/>
          </a:avLst>
        </a:prstGeom>
        <a:solidFill>
          <a:srgbClr xmlns:mc="http://schemas.openxmlformats.org/markup-compatibility/2006" xmlns:a14="http://schemas.microsoft.com/office/drawing/2010/main" val="808080" mc:Ignorable="a14" a14:legacySpreadsheetColorIndex="23"/>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4</xdr:col>
      <xdr:colOff>619125</xdr:colOff>
      <xdr:row>401</xdr:row>
      <xdr:rowOff>171450</xdr:rowOff>
    </xdr:from>
    <xdr:to>
      <xdr:col>4</xdr:col>
      <xdr:colOff>666750</xdr:colOff>
      <xdr:row>401</xdr:row>
      <xdr:rowOff>238125</xdr:rowOff>
    </xdr:to>
    <xdr:sp macro="" textlink="">
      <xdr:nvSpPr>
        <xdr:cNvPr id="8445" name="AutoShape 1277"/>
        <xdr:cNvSpPr>
          <a:spLocks noChangeArrowheads="1"/>
        </xdr:cNvSpPr>
      </xdr:nvSpPr>
      <xdr:spPr bwMode="auto">
        <a:xfrm rot="5400000">
          <a:off x="3648075" y="71923275"/>
          <a:ext cx="66675" cy="47625"/>
        </a:xfrm>
        <a:prstGeom prst="triangle">
          <a:avLst>
            <a:gd name="adj" fmla="val 50000"/>
          </a:avLst>
        </a:prstGeom>
        <a:solidFill>
          <a:srgbClr xmlns:mc="http://schemas.openxmlformats.org/markup-compatibility/2006" xmlns:a14="http://schemas.microsoft.com/office/drawing/2010/main" val="808080" mc:Ignorable="a14" a14:legacySpreadsheetColorIndex="23"/>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4</xdr:col>
      <xdr:colOff>619125</xdr:colOff>
      <xdr:row>411</xdr:row>
      <xdr:rowOff>161925</xdr:rowOff>
    </xdr:from>
    <xdr:to>
      <xdr:col>4</xdr:col>
      <xdr:colOff>666750</xdr:colOff>
      <xdr:row>411</xdr:row>
      <xdr:rowOff>228600</xdr:rowOff>
    </xdr:to>
    <xdr:sp macro="" textlink="">
      <xdr:nvSpPr>
        <xdr:cNvPr id="8448" name="AutoShape 1280"/>
        <xdr:cNvSpPr>
          <a:spLocks noChangeArrowheads="1"/>
        </xdr:cNvSpPr>
      </xdr:nvSpPr>
      <xdr:spPr bwMode="auto">
        <a:xfrm rot="5400000">
          <a:off x="3648075" y="73971150"/>
          <a:ext cx="66675" cy="47625"/>
        </a:xfrm>
        <a:prstGeom prst="triangle">
          <a:avLst>
            <a:gd name="adj" fmla="val 50000"/>
          </a:avLst>
        </a:prstGeom>
        <a:solidFill>
          <a:srgbClr xmlns:mc="http://schemas.openxmlformats.org/markup-compatibility/2006" xmlns:a14="http://schemas.microsoft.com/office/drawing/2010/main" val="808080" mc:Ignorable="a14" a14:legacySpreadsheetColorIndex="23"/>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2003425</xdr:colOff>
      <xdr:row>397</xdr:row>
      <xdr:rowOff>47625</xdr:rowOff>
    </xdr:from>
    <xdr:to>
      <xdr:col>1</xdr:col>
      <xdr:colOff>2051050</xdr:colOff>
      <xdr:row>397</xdr:row>
      <xdr:rowOff>114300</xdr:rowOff>
    </xdr:to>
    <xdr:sp macro="" textlink="">
      <xdr:nvSpPr>
        <xdr:cNvPr id="8449" name="AutoShape 1281"/>
        <xdr:cNvSpPr>
          <a:spLocks noChangeArrowheads="1"/>
        </xdr:cNvSpPr>
      </xdr:nvSpPr>
      <xdr:spPr bwMode="auto">
        <a:xfrm rot="5400000">
          <a:off x="2235200" y="67519550"/>
          <a:ext cx="66675" cy="47625"/>
        </a:xfrm>
        <a:prstGeom prst="triangle">
          <a:avLst>
            <a:gd name="adj" fmla="val 50000"/>
          </a:avLst>
        </a:prstGeom>
        <a:solidFill>
          <a:srgbClr xmlns:mc="http://schemas.openxmlformats.org/markup-compatibility/2006" xmlns:a14="http://schemas.microsoft.com/office/drawing/2010/main" val="808080" mc:Ignorable="a14" a14:legacySpreadsheetColorIndex="23"/>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2003425</xdr:colOff>
      <xdr:row>396</xdr:row>
      <xdr:rowOff>104775</xdr:rowOff>
    </xdr:from>
    <xdr:to>
      <xdr:col>1</xdr:col>
      <xdr:colOff>2051050</xdr:colOff>
      <xdr:row>396</xdr:row>
      <xdr:rowOff>171450</xdr:rowOff>
    </xdr:to>
    <xdr:sp macro="" textlink="">
      <xdr:nvSpPr>
        <xdr:cNvPr id="8450" name="AutoShape 1282"/>
        <xdr:cNvSpPr>
          <a:spLocks noChangeArrowheads="1"/>
        </xdr:cNvSpPr>
      </xdr:nvSpPr>
      <xdr:spPr bwMode="auto">
        <a:xfrm rot="5400000">
          <a:off x="2235200" y="67310000"/>
          <a:ext cx="66675" cy="47625"/>
        </a:xfrm>
        <a:prstGeom prst="triangle">
          <a:avLst>
            <a:gd name="adj" fmla="val 50000"/>
          </a:avLst>
        </a:prstGeom>
        <a:solidFill>
          <a:srgbClr xmlns:mc="http://schemas.openxmlformats.org/markup-compatibility/2006" xmlns:a14="http://schemas.microsoft.com/office/drawing/2010/main" val="808080" mc:Ignorable="a14" a14:legacySpreadsheetColorIndex="23"/>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2003425</xdr:colOff>
      <xdr:row>395</xdr:row>
      <xdr:rowOff>66675</xdr:rowOff>
    </xdr:from>
    <xdr:to>
      <xdr:col>1</xdr:col>
      <xdr:colOff>2051050</xdr:colOff>
      <xdr:row>395</xdr:row>
      <xdr:rowOff>133350</xdr:rowOff>
    </xdr:to>
    <xdr:sp macro="" textlink="">
      <xdr:nvSpPr>
        <xdr:cNvPr id="8451" name="AutoShape 1283"/>
        <xdr:cNvSpPr>
          <a:spLocks noChangeArrowheads="1"/>
        </xdr:cNvSpPr>
      </xdr:nvSpPr>
      <xdr:spPr bwMode="auto">
        <a:xfrm rot="5400000">
          <a:off x="2235200" y="67119500"/>
          <a:ext cx="66675" cy="47625"/>
        </a:xfrm>
        <a:prstGeom prst="triangle">
          <a:avLst>
            <a:gd name="adj" fmla="val 50000"/>
          </a:avLst>
        </a:prstGeom>
        <a:solidFill>
          <a:srgbClr xmlns:mc="http://schemas.openxmlformats.org/markup-compatibility/2006" xmlns:a14="http://schemas.microsoft.com/office/drawing/2010/main" val="808080" mc:Ignorable="a14" a14:legacySpreadsheetColorIndex="23"/>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2003425</xdr:colOff>
      <xdr:row>394</xdr:row>
      <xdr:rowOff>66675</xdr:rowOff>
    </xdr:from>
    <xdr:to>
      <xdr:col>1</xdr:col>
      <xdr:colOff>2051050</xdr:colOff>
      <xdr:row>394</xdr:row>
      <xdr:rowOff>133350</xdr:rowOff>
    </xdr:to>
    <xdr:sp macro="" textlink="">
      <xdr:nvSpPr>
        <xdr:cNvPr id="8452" name="AutoShape 1284"/>
        <xdr:cNvSpPr>
          <a:spLocks noChangeArrowheads="1"/>
        </xdr:cNvSpPr>
      </xdr:nvSpPr>
      <xdr:spPr bwMode="auto">
        <a:xfrm rot="5400000">
          <a:off x="2235200" y="66967100"/>
          <a:ext cx="66675" cy="47625"/>
        </a:xfrm>
        <a:prstGeom prst="triangle">
          <a:avLst>
            <a:gd name="adj" fmla="val 50000"/>
          </a:avLst>
        </a:prstGeom>
        <a:solidFill>
          <a:srgbClr xmlns:mc="http://schemas.openxmlformats.org/markup-compatibility/2006" xmlns:a14="http://schemas.microsoft.com/office/drawing/2010/main" val="808080" mc:Ignorable="a14" a14:legacySpreadsheetColorIndex="23"/>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1990725</xdr:colOff>
      <xdr:row>391</xdr:row>
      <xdr:rowOff>107950</xdr:rowOff>
    </xdr:from>
    <xdr:to>
      <xdr:col>1</xdr:col>
      <xdr:colOff>2038350</xdr:colOff>
      <xdr:row>391</xdr:row>
      <xdr:rowOff>174625</xdr:rowOff>
    </xdr:to>
    <xdr:sp macro="" textlink="">
      <xdr:nvSpPr>
        <xdr:cNvPr id="8453" name="AutoShape 1285"/>
        <xdr:cNvSpPr>
          <a:spLocks noChangeArrowheads="1"/>
        </xdr:cNvSpPr>
      </xdr:nvSpPr>
      <xdr:spPr bwMode="auto">
        <a:xfrm rot="5400000">
          <a:off x="2222500" y="66487675"/>
          <a:ext cx="66675" cy="47625"/>
        </a:xfrm>
        <a:prstGeom prst="triangle">
          <a:avLst>
            <a:gd name="adj" fmla="val 50000"/>
          </a:avLst>
        </a:prstGeom>
        <a:solidFill>
          <a:srgbClr xmlns:mc="http://schemas.openxmlformats.org/markup-compatibility/2006" xmlns:a14="http://schemas.microsoft.com/office/drawing/2010/main" val="808080" mc:Ignorable="a14" a14:legacySpreadsheetColorIndex="23"/>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1990725</xdr:colOff>
      <xdr:row>390</xdr:row>
      <xdr:rowOff>82550</xdr:rowOff>
    </xdr:from>
    <xdr:to>
      <xdr:col>1</xdr:col>
      <xdr:colOff>2038350</xdr:colOff>
      <xdr:row>390</xdr:row>
      <xdr:rowOff>149225</xdr:rowOff>
    </xdr:to>
    <xdr:sp macro="" textlink="">
      <xdr:nvSpPr>
        <xdr:cNvPr id="8454" name="AutoShape 1286"/>
        <xdr:cNvSpPr>
          <a:spLocks noChangeArrowheads="1"/>
        </xdr:cNvSpPr>
      </xdr:nvSpPr>
      <xdr:spPr bwMode="auto">
        <a:xfrm rot="5400000">
          <a:off x="2222500" y="66220975"/>
          <a:ext cx="66675" cy="47625"/>
        </a:xfrm>
        <a:prstGeom prst="triangle">
          <a:avLst>
            <a:gd name="adj" fmla="val 50000"/>
          </a:avLst>
        </a:prstGeom>
        <a:solidFill>
          <a:srgbClr xmlns:mc="http://schemas.openxmlformats.org/markup-compatibility/2006" xmlns:a14="http://schemas.microsoft.com/office/drawing/2010/main" val="808080" mc:Ignorable="a14" a14:legacySpreadsheetColorIndex="23"/>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1990725</xdr:colOff>
      <xdr:row>389</xdr:row>
      <xdr:rowOff>104775</xdr:rowOff>
    </xdr:from>
    <xdr:to>
      <xdr:col>1</xdr:col>
      <xdr:colOff>2038350</xdr:colOff>
      <xdr:row>389</xdr:row>
      <xdr:rowOff>171450</xdr:rowOff>
    </xdr:to>
    <xdr:sp macro="" textlink="">
      <xdr:nvSpPr>
        <xdr:cNvPr id="8455" name="AutoShape 1287"/>
        <xdr:cNvSpPr>
          <a:spLocks noChangeArrowheads="1"/>
        </xdr:cNvSpPr>
      </xdr:nvSpPr>
      <xdr:spPr bwMode="auto">
        <a:xfrm rot="5400000">
          <a:off x="2222500" y="65976500"/>
          <a:ext cx="66675" cy="47625"/>
        </a:xfrm>
        <a:prstGeom prst="triangle">
          <a:avLst>
            <a:gd name="adj" fmla="val 50000"/>
          </a:avLst>
        </a:prstGeom>
        <a:solidFill>
          <a:srgbClr xmlns:mc="http://schemas.openxmlformats.org/markup-compatibility/2006" xmlns:a14="http://schemas.microsoft.com/office/drawing/2010/main" val="808080" mc:Ignorable="a14" a14:legacySpreadsheetColorIndex="23"/>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1990725</xdr:colOff>
      <xdr:row>388</xdr:row>
      <xdr:rowOff>92075</xdr:rowOff>
    </xdr:from>
    <xdr:to>
      <xdr:col>1</xdr:col>
      <xdr:colOff>2038350</xdr:colOff>
      <xdr:row>388</xdr:row>
      <xdr:rowOff>158750</xdr:rowOff>
    </xdr:to>
    <xdr:sp macro="" textlink="">
      <xdr:nvSpPr>
        <xdr:cNvPr id="8456" name="AutoShape 1288"/>
        <xdr:cNvSpPr>
          <a:spLocks noChangeArrowheads="1"/>
        </xdr:cNvSpPr>
      </xdr:nvSpPr>
      <xdr:spPr bwMode="auto">
        <a:xfrm rot="5400000">
          <a:off x="2222500" y="65722500"/>
          <a:ext cx="66675" cy="47625"/>
        </a:xfrm>
        <a:prstGeom prst="triangle">
          <a:avLst>
            <a:gd name="adj" fmla="val 50000"/>
          </a:avLst>
        </a:prstGeom>
        <a:solidFill>
          <a:srgbClr xmlns:mc="http://schemas.openxmlformats.org/markup-compatibility/2006" xmlns:a14="http://schemas.microsoft.com/office/drawing/2010/main" val="808080" mc:Ignorable="a14" a14:legacySpreadsheetColorIndex="23"/>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4</xdr:col>
      <xdr:colOff>619125</xdr:colOff>
      <xdr:row>391</xdr:row>
      <xdr:rowOff>152400</xdr:rowOff>
    </xdr:from>
    <xdr:to>
      <xdr:col>4</xdr:col>
      <xdr:colOff>666750</xdr:colOff>
      <xdr:row>391</xdr:row>
      <xdr:rowOff>219075</xdr:rowOff>
    </xdr:to>
    <xdr:sp macro="" textlink="">
      <xdr:nvSpPr>
        <xdr:cNvPr id="8457" name="AutoShape 1289"/>
        <xdr:cNvSpPr>
          <a:spLocks noChangeArrowheads="1"/>
        </xdr:cNvSpPr>
      </xdr:nvSpPr>
      <xdr:spPr bwMode="auto">
        <a:xfrm rot="5400000">
          <a:off x="3648075" y="69846825"/>
          <a:ext cx="66675" cy="47625"/>
        </a:xfrm>
        <a:prstGeom prst="triangle">
          <a:avLst>
            <a:gd name="adj" fmla="val 50000"/>
          </a:avLst>
        </a:prstGeom>
        <a:solidFill>
          <a:srgbClr xmlns:mc="http://schemas.openxmlformats.org/markup-compatibility/2006" xmlns:a14="http://schemas.microsoft.com/office/drawing/2010/main" val="808080" mc:Ignorable="a14" a14:legacySpreadsheetColorIndex="23"/>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1990725</xdr:colOff>
      <xdr:row>387</xdr:row>
      <xdr:rowOff>15875</xdr:rowOff>
    </xdr:from>
    <xdr:to>
      <xdr:col>1</xdr:col>
      <xdr:colOff>2038350</xdr:colOff>
      <xdr:row>387</xdr:row>
      <xdr:rowOff>82550</xdr:rowOff>
    </xdr:to>
    <xdr:sp macro="" textlink="">
      <xdr:nvSpPr>
        <xdr:cNvPr id="8459" name="AutoShape 1291"/>
        <xdr:cNvSpPr>
          <a:spLocks noChangeArrowheads="1"/>
        </xdr:cNvSpPr>
      </xdr:nvSpPr>
      <xdr:spPr bwMode="auto">
        <a:xfrm rot="5400000">
          <a:off x="2222500" y="65493900"/>
          <a:ext cx="66675" cy="47625"/>
        </a:xfrm>
        <a:prstGeom prst="triangle">
          <a:avLst>
            <a:gd name="adj" fmla="val 50000"/>
          </a:avLst>
        </a:prstGeom>
        <a:solidFill>
          <a:srgbClr xmlns:mc="http://schemas.openxmlformats.org/markup-compatibility/2006" xmlns:a14="http://schemas.microsoft.com/office/drawing/2010/main" val="808080" mc:Ignorable="a14" a14:legacySpreadsheetColorIndex="23"/>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1990725</xdr:colOff>
      <xdr:row>386</xdr:row>
      <xdr:rowOff>73025</xdr:rowOff>
    </xdr:from>
    <xdr:to>
      <xdr:col>1</xdr:col>
      <xdr:colOff>2038350</xdr:colOff>
      <xdr:row>386</xdr:row>
      <xdr:rowOff>139700</xdr:rowOff>
    </xdr:to>
    <xdr:sp macro="" textlink="">
      <xdr:nvSpPr>
        <xdr:cNvPr id="8460" name="AutoShape 1292"/>
        <xdr:cNvSpPr>
          <a:spLocks noChangeArrowheads="1"/>
        </xdr:cNvSpPr>
      </xdr:nvSpPr>
      <xdr:spPr bwMode="auto">
        <a:xfrm rot="5400000">
          <a:off x="2222500" y="65284350"/>
          <a:ext cx="66675" cy="47625"/>
        </a:xfrm>
        <a:prstGeom prst="triangle">
          <a:avLst>
            <a:gd name="adj" fmla="val 50000"/>
          </a:avLst>
        </a:prstGeom>
        <a:solidFill>
          <a:srgbClr xmlns:mc="http://schemas.openxmlformats.org/markup-compatibility/2006" xmlns:a14="http://schemas.microsoft.com/office/drawing/2010/main" val="808080" mc:Ignorable="a14" a14:legacySpreadsheetColorIndex="23"/>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1990725</xdr:colOff>
      <xdr:row>385</xdr:row>
      <xdr:rowOff>34925</xdr:rowOff>
    </xdr:from>
    <xdr:to>
      <xdr:col>1</xdr:col>
      <xdr:colOff>2038350</xdr:colOff>
      <xdr:row>385</xdr:row>
      <xdr:rowOff>101600</xdr:rowOff>
    </xdr:to>
    <xdr:sp macro="" textlink="">
      <xdr:nvSpPr>
        <xdr:cNvPr id="8461" name="AutoShape 1293"/>
        <xdr:cNvSpPr>
          <a:spLocks noChangeArrowheads="1"/>
        </xdr:cNvSpPr>
      </xdr:nvSpPr>
      <xdr:spPr bwMode="auto">
        <a:xfrm rot="5400000">
          <a:off x="2222500" y="65093850"/>
          <a:ext cx="66675" cy="47625"/>
        </a:xfrm>
        <a:prstGeom prst="triangle">
          <a:avLst>
            <a:gd name="adj" fmla="val 50000"/>
          </a:avLst>
        </a:prstGeom>
        <a:solidFill>
          <a:srgbClr xmlns:mc="http://schemas.openxmlformats.org/markup-compatibility/2006" xmlns:a14="http://schemas.microsoft.com/office/drawing/2010/main" val="808080" mc:Ignorable="a14" a14:legacySpreadsheetColorIndex="23"/>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1990725</xdr:colOff>
      <xdr:row>384</xdr:row>
      <xdr:rowOff>34925</xdr:rowOff>
    </xdr:from>
    <xdr:to>
      <xdr:col>1</xdr:col>
      <xdr:colOff>2038350</xdr:colOff>
      <xdr:row>384</xdr:row>
      <xdr:rowOff>101600</xdr:rowOff>
    </xdr:to>
    <xdr:sp macro="" textlink="">
      <xdr:nvSpPr>
        <xdr:cNvPr id="8462" name="AutoShape 1294"/>
        <xdr:cNvSpPr>
          <a:spLocks noChangeArrowheads="1"/>
        </xdr:cNvSpPr>
      </xdr:nvSpPr>
      <xdr:spPr bwMode="auto">
        <a:xfrm rot="5400000">
          <a:off x="2222500" y="64941450"/>
          <a:ext cx="66675" cy="47625"/>
        </a:xfrm>
        <a:prstGeom prst="triangle">
          <a:avLst>
            <a:gd name="adj" fmla="val 50000"/>
          </a:avLst>
        </a:prstGeom>
        <a:solidFill>
          <a:srgbClr xmlns:mc="http://schemas.openxmlformats.org/markup-compatibility/2006" xmlns:a14="http://schemas.microsoft.com/office/drawing/2010/main" val="808080" mc:Ignorable="a14" a14:legacySpreadsheetColorIndex="23"/>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2</xdr:col>
      <xdr:colOff>0</xdr:colOff>
      <xdr:row>5</xdr:row>
      <xdr:rowOff>78798</xdr:rowOff>
    </xdr:from>
    <xdr:to>
      <xdr:col>2</xdr:col>
      <xdr:colOff>47625</xdr:colOff>
      <xdr:row>5</xdr:row>
      <xdr:rowOff>145473</xdr:rowOff>
    </xdr:to>
    <xdr:sp macro="" textlink="">
      <xdr:nvSpPr>
        <xdr:cNvPr id="8464" name="AutoShape 1296"/>
        <xdr:cNvSpPr>
          <a:spLocks noChangeArrowheads="1"/>
        </xdr:cNvSpPr>
      </xdr:nvSpPr>
      <xdr:spPr bwMode="auto">
        <a:xfrm rot="5400000">
          <a:off x="2025361" y="2599459"/>
          <a:ext cx="66675" cy="47625"/>
        </a:xfrm>
        <a:prstGeom prst="triangle">
          <a:avLst>
            <a:gd name="adj" fmla="val 50000"/>
          </a:avLst>
        </a:prstGeom>
        <a:solidFill>
          <a:srgbClr xmlns:mc="http://schemas.openxmlformats.org/markup-compatibility/2006" xmlns:a14="http://schemas.microsoft.com/office/drawing/2010/main" val="808080" mc:Ignorable="a14" a14:legacySpreadsheetColorIndex="23"/>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2</xdr:col>
      <xdr:colOff>0</xdr:colOff>
      <xdr:row>6</xdr:row>
      <xdr:rowOff>102178</xdr:rowOff>
    </xdr:from>
    <xdr:to>
      <xdr:col>2</xdr:col>
      <xdr:colOff>47625</xdr:colOff>
      <xdr:row>6</xdr:row>
      <xdr:rowOff>168853</xdr:rowOff>
    </xdr:to>
    <xdr:sp macro="" textlink="">
      <xdr:nvSpPr>
        <xdr:cNvPr id="8465" name="AutoShape 1297"/>
        <xdr:cNvSpPr>
          <a:spLocks noChangeArrowheads="1"/>
        </xdr:cNvSpPr>
      </xdr:nvSpPr>
      <xdr:spPr bwMode="auto">
        <a:xfrm rot="5400000">
          <a:off x="2025361" y="2830658"/>
          <a:ext cx="66675" cy="47625"/>
        </a:xfrm>
        <a:prstGeom prst="triangle">
          <a:avLst>
            <a:gd name="adj" fmla="val 50000"/>
          </a:avLst>
        </a:prstGeom>
        <a:solidFill>
          <a:srgbClr xmlns:mc="http://schemas.openxmlformats.org/markup-compatibility/2006" xmlns:a14="http://schemas.microsoft.com/office/drawing/2010/main" val="808080" mc:Ignorable="a14" a14:legacySpreadsheetColorIndex="23"/>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2</xdr:col>
      <xdr:colOff>0</xdr:colOff>
      <xdr:row>7</xdr:row>
      <xdr:rowOff>47625</xdr:rowOff>
    </xdr:from>
    <xdr:to>
      <xdr:col>2</xdr:col>
      <xdr:colOff>47625</xdr:colOff>
      <xdr:row>7</xdr:row>
      <xdr:rowOff>114300</xdr:rowOff>
    </xdr:to>
    <xdr:sp macro="" textlink="">
      <xdr:nvSpPr>
        <xdr:cNvPr id="8466" name="AutoShape 1298"/>
        <xdr:cNvSpPr>
          <a:spLocks noChangeArrowheads="1"/>
        </xdr:cNvSpPr>
      </xdr:nvSpPr>
      <xdr:spPr bwMode="auto">
        <a:xfrm rot="5400000">
          <a:off x="1905000" y="1685925"/>
          <a:ext cx="66675" cy="47625"/>
        </a:xfrm>
        <a:prstGeom prst="triangle">
          <a:avLst>
            <a:gd name="adj" fmla="val 50000"/>
          </a:avLst>
        </a:prstGeom>
        <a:solidFill>
          <a:srgbClr xmlns:mc="http://schemas.openxmlformats.org/markup-compatibility/2006" xmlns:a14="http://schemas.microsoft.com/office/drawing/2010/main" val="808080" mc:Ignorable="a14" a14:legacySpreadsheetColorIndex="23"/>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2</xdr:col>
      <xdr:colOff>8659</xdr:colOff>
      <xdr:row>11</xdr:row>
      <xdr:rowOff>141143</xdr:rowOff>
    </xdr:from>
    <xdr:to>
      <xdr:col>2</xdr:col>
      <xdr:colOff>56284</xdr:colOff>
      <xdr:row>11</xdr:row>
      <xdr:rowOff>207818</xdr:rowOff>
    </xdr:to>
    <xdr:sp macro="" textlink="">
      <xdr:nvSpPr>
        <xdr:cNvPr id="8467" name="AutoShape 1299"/>
        <xdr:cNvSpPr>
          <a:spLocks noChangeArrowheads="1"/>
        </xdr:cNvSpPr>
      </xdr:nvSpPr>
      <xdr:spPr bwMode="auto">
        <a:xfrm rot="5400000">
          <a:off x="2034020" y="3882736"/>
          <a:ext cx="66675" cy="47625"/>
        </a:xfrm>
        <a:prstGeom prst="triangle">
          <a:avLst>
            <a:gd name="adj" fmla="val 50000"/>
          </a:avLst>
        </a:prstGeom>
        <a:solidFill>
          <a:srgbClr xmlns:mc="http://schemas.openxmlformats.org/markup-compatibility/2006" xmlns:a14="http://schemas.microsoft.com/office/drawing/2010/main" val="808080" mc:Ignorable="a14" a14:legacySpreadsheetColorIndex="23"/>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2</xdr:col>
      <xdr:colOff>0</xdr:colOff>
      <xdr:row>12</xdr:row>
      <xdr:rowOff>209550</xdr:rowOff>
    </xdr:from>
    <xdr:to>
      <xdr:col>2</xdr:col>
      <xdr:colOff>47625</xdr:colOff>
      <xdr:row>12</xdr:row>
      <xdr:rowOff>276225</xdr:rowOff>
    </xdr:to>
    <xdr:sp macro="" textlink="">
      <xdr:nvSpPr>
        <xdr:cNvPr id="8468" name="AutoShape 1300"/>
        <xdr:cNvSpPr>
          <a:spLocks noChangeArrowheads="1"/>
        </xdr:cNvSpPr>
      </xdr:nvSpPr>
      <xdr:spPr bwMode="auto">
        <a:xfrm rot="5400000">
          <a:off x="2028825" y="4048125"/>
          <a:ext cx="66675" cy="47625"/>
        </a:xfrm>
        <a:prstGeom prst="triangle">
          <a:avLst>
            <a:gd name="adj" fmla="val 50000"/>
          </a:avLst>
        </a:prstGeom>
        <a:solidFill>
          <a:srgbClr xmlns:mc="http://schemas.openxmlformats.org/markup-compatibility/2006" xmlns:a14="http://schemas.microsoft.com/office/drawing/2010/main" val="808080" mc:Ignorable="a14" a14:legacySpreadsheetColorIndex="23"/>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2</xdr:col>
      <xdr:colOff>28575</xdr:colOff>
      <xdr:row>13</xdr:row>
      <xdr:rowOff>219075</xdr:rowOff>
    </xdr:from>
    <xdr:to>
      <xdr:col>2</xdr:col>
      <xdr:colOff>76200</xdr:colOff>
      <xdr:row>13</xdr:row>
      <xdr:rowOff>285750</xdr:rowOff>
    </xdr:to>
    <xdr:sp macro="" textlink="">
      <xdr:nvSpPr>
        <xdr:cNvPr id="8469" name="AutoShape 1301"/>
        <xdr:cNvSpPr>
          <a:spLocks noChangeArrowheads="1"/>
        </xdr:cNvSpPr>
      </xdr:nvSpPr>
      <xdr:spPr bwMode="auto">
        <a:xfrm rot="5400000">
          <a:off x="2057400" y="4238625"/>
          <a:ext cx="66675" cy="47625"/>
        </a:xfrm>
        <a:prstGeom prst="triangle">
          <a:avLst>
            <a:gd name="adj" fmla="val 50000"/>
          </a:avLst>
        </a:prstGeom>
        <a:solidFill>
          <a:srgbClr xmlns:mc="http://schemas.openxmlformats.org/markup-compatibility/2006" xmlns:a14="http://schemas.microsoft.com/office/drawing/2010/main" val="808080" mc:Ignorable="a14" a14:legacySpreadsheetColorIndex="23"/>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2</xdr:col>
      <xdr:colOff>47625</xdr:colOff>
      <xdr:row>14</xdr:row>
      <xdr:rowOff>171450</xdr:rowOff>
    </xdr:from>
    <xdr:to>
      <xdr:col>2</xdr:col>
      <xdr:colOff>95250</xdr:colOff>
      <xdr:row>14</xdr:row>
      <xdr:rowOff>238125</xdr:rowOff>
    </xdr:to>
    <xdr:sp macro="" textlink="">
      <xdr:nvSpPr>
        <xdr:cNvPr id="8470" name="AutoShape 1302"/>
        <xdr:cNvSpPr>
          <a:spLocks noChangeArrowheads="1"/>
        </xdr:cNvSpPr>
      </xdr:nvSpPr>
      <xdr:spPr bwMode="auto">
        <a:xfrm rot="5400000">
          <a:off x="2076450" y="4524375"/>
          <a:ext cx="66675" cy="47625"/>
        </a:xfrm>
        <a:prstGeom prst="triangle">
          <a:avLst>
            <a:gd name="adj" fmla="val 50000"/>
          </a:avLst>
        </a:prstGeom>
        <a:solidFill>
          <a:srgbClr xmlns:mc="http://schemas.openxmlformats.org/markup-compatibility/2006" xmlns:a14="http://schemas.microsoft.com/office/drawing/2010/main" val="808080" mc:Ignorable="a14" a14:legacySpreadsheetColorIndex="23"/>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2</xdr:col>
      <xdr:colOff>0</xdr:colOff>
      <xdr:row>15</xdr:row>
      <xdr:rowOff>133350</xdr:rowOff>
    </xdr:from>
    <xdr:to>
      <xdr:col>2</xdr:col>
      <xdr:colOff>47625</xdr:colOff>
      <xdr:row>15</xdr:row>
      <xdr:rowOff>200025</xdr:rowOff>
    </xdr:to>
    <xdr:sp macro="" textlink="">
      <xdr:nvSpPr>
        <xdr:cNvPr id="8471" name="AutoShape 1303"/>
        <xdr:cNvSpPr>
          <a:spLocks noChangeArrowheads="1"/>
        </xdr:cNvSpPr>
      </xdr:nvSpPr>
      <xdr:spPr bwMode="auto">
        <a:xfrm rot="5400000">
          <a:off x="1905000" y="3657600"/>
          <a:ext cx="66675" cy="47625"/>
        </a:xfrm>
        <a:prstGeom prst="triangle">
          <a:avLst>
            <a:gd name="adj" fmla="val 50000"/>
          </a:avLst>
        </a:prstGeom>
        <a:solidFill>
          <a:srgbClr xmlns:mc="http://schemas.openxmlformats.org/markup-compatibility/2006" xmlns:a14="http://schemas.microsoft.com/office/drawing/2010/main" val="808080" mc:Ignorable="a14" a14:legacySpreadsheetColorIndex="23"/>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2</xdr:col>
      <xdr:colOff>0</xdr:colOff>
      <xdr:row>16</xdr:row>
      <xdr:rowOff>123825</xdr:rowOff>
    </xdr:from>
    <xdr:to>
      <xdr:col>2</xdr:col>
      <xdr:colOff>47625</xdr:colOff>
      <xdr:row>16</xdr:row>
      <xdr:rowOff>190500</xdr:rowOff>
    </xdr:to>
    <xdr:sp macro="" textlink="">
      <xdr:nvSpPr>
        <xdr:cNvPr id="8472" name="AutoShape 1304"/>
        <xdr:cNvSpPr>
          <a:spLocks noChangeArrowheads="1"/>
        </xdr:cNvSpPr>
      </xdr:nvSpPr>
      <xdr:spPr bwMode="auto">
        <a:xfrm rot="5400000">
          <a:off x="1905000" y="3895725"/>
          <a:ext cx="66675" cy="47625"/>
        </a:xfrm>
        <a:prstGeom prst="triangle">
          <a:avLst>
            <a:gd name="adj" fmla="val 50000"/>
          </a:avLst>
        </a:prstGeom>
        <a:solidFill>
          <a:srgbClr xmlns:mc="http://schemas.openxmlformats.org/markup-compatibility/2006" xmlns:a14="http://schemas.microsoft.com/office/drawing/2010/main" val="808080" mc:Ignorable="a14" a14:legacySpreadsheetColorIndex="23"/>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2</xdr:col>
      <xdr:colOff>0</xdr:colOff>
      <xdr:row>17</xdr:row>
      <xdr:rowOff>133350</xdr:rowOff>
    </xdr:from>
    <xdr:to>
      <xdr:col>2</xdr:col>
      <xdr:colOff>47625</xdr:colOff>
      <xdr:row>17</xdr:row>
      <xdr:rowOff>200025</xdr:rowOff>
    </xdr:to>
    <xdr:sp macro="" textlink="">
      <xdr:nvSpPr>
        <xdr:cNvPr id="8473" name="AutoShape 1305"/>
        <xdr:cNvSpPr>
          <a:spLocks noChangeArrowheads="1"/>
        </xdr:cNvSpPr>
      </xdr:nvSpPr>
      <xdr:spPr bwMode="auto">
        <a:xfrm rot="5400000">
          <a:off x="1905000" y="4143375"/>
          <a:ext cx="66675" cy="47625"/>
        </a:xfrm>
        <a:prstGeom prst="triangle">
          <a:avLst>
            <a:gd name="adj" fmla="val 50000"/>
          </a:avLst>
        </a:prstGeom>
        <a:solidFill>
          <a:srgbClr xmlns:mc="http://schemas.openxmlformats.org/markup-compatibility/2006" xmlns:a14="http://schemas.microsoft.com/office/drawing/2010/main" val="808080" mc:Ignorable="a14" a14:legacySpreadsheetColorIndex="23"/>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2</xdr:col>
      <xdr:colOff>0</xdr:colOff>
      <xdr:row>18</xdr:row>
      <xdr:rowOff>123825</xdr:rowOff>
    </xdr:from>
    <xdr:to>
      <xdr:col>2</xdr:col>
      <xdr:colOff>47625</xdr:colOff>
      <xdr:row>18</xdr:row>
      <xdr:rowOff>190500</xdr:rowOff>
    </xdr:to>
    <xdr:sp macro="" textlink="">
      <xdr:nvSpPr>
        <xdr:cNvPr id="8474" name="AutoShape 1306"/>
        <xdr:cNvSpPr>
          <a:spLocks noChangeArrowheads="1"/>
        </xdr:cNvSpPr>
      </xdr:nvSpPr>
      <xdr:spPr bwMode="auto">
        <a:xfrm rot="5400000">
          <a:off x="1905000" y="4371975"/>
          <a:ext cx="66675" cy="47625"/>
        </a:xfrm>
        <a:prstGeom prst="triangle">
          <a:avLst>
            <a:gd name="adj" fmla="val 50000"/>
          </a:avLst>
        </a:prstGeom>
        <a:solidFill>
          <a:srgbClr xmlns:mc="http://schemas.openxmlformats.org/markup-compatibility/2006" xmlns:a14="http://schemas.microsoft.com/office/drawing/2010/main" val="808080" mc:Ignorable="a14" a14:legacySpreadsheetColorIndex="23"/>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2</xdr:col>
      <xdr:colOff>0</xdr:colOff>
      <xdr:row>19</xdr:row>
      <xdr:rowOff>142875</xdr:rowOff>
    </xdr:from>
    <xdr:to>
      <xdr:col>2</xdr:col>
      <xdr:colOff>47625</xdr:colOff>
      <xdr:row>19</xdr:row>
      <xdr:rowOff>209550</xdr:rowOff>
    </xdr:to>
    <xdr:sp macro="" textlink="">
      <xdr:nvSpPr>
        <xdr:cNvPr id="8475" name="AutoShape 1307"/>
        <xdr:cNvSpPr>
          <a:spLocks noChangeArrowheads="1"/>
        </xdr:cNvSpPr>
      </xdr:nvSpPr>
      <xdr:spPr bwMode="auto">
        <a:xfrm rot="5400000">
          <a:off x="1905000" y="4629150"/>
          <a:ext cx="66675" cy="47625"/>
        </a:xfrm>
        <a:prstGeom prst="triangle">
          <a:avLst>
            <a:gd name="adj" fmla="val 50000"/>
          </a:avLst>
        </a:prstGeom>
        <a:solidFill>
          <a:srgbClr xmlns:mc="http://schemas.openxmlformats.org/markup-compatibility/2006" xmlns:a14="http://schemas.microsoft.com/office/drawing/2010/main" val="808080" mc:Ignorable="a14" a14:legacySpreadsheetColorIndex="23"/>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2</xdr:col>
      <xdr:colOff>0</xdr:colOff>
      <xdr:row>20</xdr:row>
      <xdr:rowOff>123825</xdr:rowOff>
    </xdr:from>
    <xdr:to>
      <xdr:col>2</xdr:col>
      <xdr:colOff>47625</xdr:colOff>
      <xdr:row>20</xdr:row>
      <xdr:rowOff>190500</xdr:rowOff>
    </xdr:to>
    <xdr:sp macro="" textlink="">
      <xdr:nvSpPr>
        <xdr:cNvPr id="8476" name="AutoShape 1308"/>
        <xdr:cNvSpPr>
          <a:spLocks noChangeArrowheads="1"/>
        </xdr:cNvSpPr>
      </xdr:nvSpPr>
      <xdr:spPr bwMode="auto">
        <a:xfrm rot="5400000">
          <a:off x="1905000" y="4848225"/>
          <a:ext cx="66675" cy="47625"/>
        </a:xfrm>
        <a:prstGeom prst="triangle">
          <a:avLst>
            <a:gd name="adj" fmla="val 50000"/>
          </a:avLst>
        </a:prstGeom>
        <a:solidFill>
          <a:srgbClr xmlns:mc="http://schemas.openxmlformats.org/markup-compatibility/2006" xmlns:a14="http://schemas.microsoft.com/office/drawing/2010/main" val="808080" mc:Ignorable="a14" a14:legacySpreadsheetColorIndex="23"/>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5</xdr:col>
      <xdr:colOff>912668</xdr:colOff>
      <xdr:row>11</xdr:row>
      <xdr:rowOff>142875</xdr:rowOff>
    </xdr:from>
    <xdr:to>
      <xdr:col>6</xdr:col>
      <xdr:colOff>7793</xdr:colOff>
      <xdr:row>11</xdr:row>
      <xdr:rowOff>209550</xdr:rowOff>
    </xdr:to>
    <xdr:sp macro="" textlink="">
      <xdr:nvSpPr>
        <xdr:cNvPr id="8477" name="AutoShape 1309"/>
        <xdr:cNvSpPr>
          <a:spLocks noChangeArrowheads="1"/>
        </xdr:cNvSpPr>
      </xdr:nvSpPr>
      <xdr:spPr bwMode="auto">
        <a:xfrm rot="5400000">
          <a:off x="5007552" y="3884468"/>
          <a:ext cx="66675" cy="47625"/>
        </a:xfrm>
        <a:prstGeom prst="triangle">
          <a:avLst>
            <a:gd name="adj" fmla="val 50000"/>
          </a:avLst>
        </a:prstGeom>
        <a:solidFill>
          <a:srgbClr xmlns:mc="http://schemas.openxmlformats.org/markup-compatibility/2006" xmlns:a14="http://schemas.microsoft.com/office/drawing/2010/main" val="808080" mc:Ignorable="a14" a14:legacySpreadsheetColorIndex="23"/>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4</xdr:col>
      <xdr:colOff>390525</xdr:colOff>
      <xdr:row>456</xdr:row>
      <xdr:rowOff>28575</xdr:rowOff>
    </xdr:from>
    <xdr:to>
      <xdr:col>4</xdr:col>
      <xdr:colOff>904875</xdr:colOff>
      <xdr:row>457</xdr:row>
      <xdr:rowOff>38100</xdr:rowOff>
    </xdr:to>
    <xdr:sp macro="" textlink="">
      <xdr:nvSpPr>
        <xdr:cNvPr id="8487" name="Text Box 1319"/>
        <xdr:cNvSpPr txBox="1">
          <a:spLocks noChangeArrowheads="1"/>
        </xdr:cNvSpPr>
      </xdr:nvSpPr>
      <xdr:spPr bwMode="auto">
        <a:xfrm>
          <a:off x="3429000" y="82067400"/>
          <a:ext cx="514350" cy="1714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0" rIns="0" bIns="0" anchor="t" upright="1"/>
        <a:lstStyle/>
        <a:p>
          <a:pPr algn="l" rtl="0">
            <a:defRPr sz="1000"/>
          </a:pPr>
          <a:r>
            <a:rPr lang="en-CA" sz="800" b="1" i="0" u="none" strike="noStrike" baseline="0">
              <a:solidFill>
                <a:srgbClr val="808080"/>
              </a:solidFill>
              <a:latin typeface="Arial"/>
              <a:cs typeface="Arial"/>
            </a:rPr>
            <a:t>MAISON</a:t>
          </a:r>
        </a:p>
      </xdr:txBody>
    </xdr:sp>
    <xdr:clientData/>
  </xdr:twoCellAnchor>
  <xdr:twoCellAnchor>
    <xdr:from>
      <xdr:col>4</xdr:col>
      <xdr:colOff>390525</xdr:colOff>
      <xdr:row>496</xdr:row>
      <xdr:rowOff>9525</xdr:rowOff>
    </xdr:from>
    <xdr:to>
      <xdr:col>4</xdr:col>
      <xdr:colOff>904875</xdr:colOff>
      <xdr:row>497</xdr:row>
      <xdr:rowOff>19050</xdr:rowOff>
    </xdr:to>
    <xdr:sp macro="" textlink="">
      <xdr:nvSpPr>
        <xdr:cNvPr id="8488" name="Text Box 1320"/>
        <xdr:cNvSpPr txBox="1">
          <a:spLocks noChangeArrowheads="1"/>
        </xdr:cNvSpPr>
      </xdr:nvSpPr>
      <xdr:spPr bwMode="auto">
        <a:xfrm>
          <a:off x="3429000" y="88496775"/>
          <a:ext cx="514350" cy="1714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0" rIns="0" bIns="0" anchor="t" upright="1"/>
        <a:lstStyle/>
        <a:p>
          <a:pPr algn="l" rtl="0">
            <a:defRPr sz="1000"/>
          </a:pPr>
          <a:r>
            <a:rPr lang="en-CA" sz="800" b="1" i="0" u="none" strike="noStrike" baseline="0">
              <a:solidFill>
                <a:srgbClr val="808080"/>
              </a:solidFill>
              <a:latin typeface="Arial"/>
              <a:cs typeface="Arial"/>
            </a:rPr>
            <a:t>MAISON</a:t>
          </a:r>
        </a:p>
      </xdr:txBody>
    </xdr:sp>
    <xdr:clientData/>
  </xdr:twoCellAnchor>
  <xdr:twoCellAnchor>
    <xdr:from>
      <xdr:col>4</xdr:col>
      <xdr:colOff>390525</xdr:colOff>
      <xdr:row>536</xdr:row>
      <xdr:rowOff>38100</xdr:rowOff>
    </xdr:from>
    <xdr:to>
      <xdr:col>4</xdr:col>
      <xdr:colOff>904875</xdr:colOff>
      <xdr:row>537</xdr:row>
      <xdr:rowOff>47625</xdr:rowOff>
    </xdr:to>
    <xdr:sp macro="" textlink="">
      <xdr:nvSpPr>
        <xdr:cNvPr id="8489" name="Text Box 1321"/>
        <xdr:cNvSpPr txBox="1">
          <a:spLocks noChangeArrowheads="1"/>
        </xdr:cNvSpPr>
      </xdr:nvSpPr>
      <xdr:spPr bwMode="auto">
        <a:xfrm>
          <a:off x="3429000" y="95126175"/>
          <a:ext cx="514350" cy="1714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0" rIns="0" bIns="0" anchor="t" upright="1"/>
        <a:lstStyle/>
        <a:p>
          <a:pPr algn="l" rtl="0">
            <a:defRPr sz="1000"/>
          </a:pPr>
          <a:r>
            <a:rPr lang="en-CA" sz="800" b="1" i="0" u="none" strike="noStrike" baseline="0">
              <a:solidFill>
                <a:srgbClr val="808080"/>
              </a:solidFill>
              <a:latin typeface="Arial"/>
              <a:cs typeface="Arial"/>
            </a:rPr>
            <a:t>MAISON</a:t>
          </a:r>
        </a:p>
      </xdr:txBody>
    </xdr:sp>
    <xdr:clientData/>
  </xdr:twoCellAnchor>
  <xdr:twoCellAnchor editAs="oneCell">
    <xdr:from>
      <xdr:col>0</xdr:col>
      <xdr:colOff>57150</xdr:colOff>
      <xdr:row>429</xdr:row>
      <xdr:rowOff>38100</xdr:rowOff>
    </xdr:from>
    <xdr:to>
      <xdr:col>0</xdr:col>
      <xdr:colOff>190500</xdr:colOff>
      <xdr:row>429</xdr:row>
      <xdr:rowOff>123825</xdr:rowOff>
    </xdr:to>
    <xdr:pic>
      <xdr:nvPicPr>
        <xdr:cNvPr id="204" name="Picture 497" descr="GlossaryEntryRight">
          <a:hlinkClick xmlns:r="http://schemas.openxmlformats.org/officeDocument/2006/relationships" r:id="rId2"/>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57150" y="82191225"/>
          <a:ext cx="133350" cy="857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fPrintsWithSheet="0"/>
  </xdr:twoCellAnchor>
  <xdr:twoCellAnchor editAs="oneCell">
    <xdr:from>
      <xdr:col>0</xdr:col>
      <xdr:colOff>57150</xdr:colOff>
      <xdr:row>430</xdr:row>
      <xdr:rowOff>38100</xdr:rowOff>
    </xdr:from>
    <xdr:to>
      <xdr:col>0</xdr:col>
      <xdr:colOff>190500</xdr:colOff>
      <xdr:row>430</xdr:row>
      <xdr:rowOff>123825</xdr:rowOff>
    </xdr:to>
    <xdr:pic>
      <xdr:nvPicPr>
        <xdr:cNvPr id="205" name="Picture 498" descr="GlossaryEntryRight">
          <a:hlinkClick xmlns:r="http://schemas.openxmlformats.org/officeDocument/2006/relationships" r:id="rId4"/>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57150" y="82353150"/>
          <a:ext cx="133350" cy="857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fPrintsWithSheet="0"/>
  </xdr:twoCellAnchor>
  <xdr:twoCellAnchor editAs="oneCell">
    <xdr:from>
      <xdr:col>0</xdr:col>
      <xdr:colOff>57150</xdr:colOff>
      <xdr:row>433</xdr:row>
      <xdr:rowOff>38100</xdr:rowOff>
    </xdr:from>
    <xdr:to>
      <xdr:col>0</xdr:col>
      <xdr:colOff>190500</xdr:colOff>
      <xdr:row>433</xdr:row>
      <xdr:rowOff>123825</xdr:rowOff>
    </xdr:to>
    <xdr:pic>
      <xdr:nvPicPr>
        <xdr:cNvPr id="208" name="Picture 501" descr="GlossaryEntryRight">
          <a:hlinkClick xmlns:r="http://schemas.openxmlformats.org/officeDocument/2006/relationships" r:id="rId5"/>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57150" y="82838925"/>
          <a:ext cx="133350" cy="857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fPrintsWithSheet="0"/>
  </xdr:twoCellAnchor>
  <xdr:twoCellAnchor editAs="oneCell">
    <xdr:from>
      <xdr:col>0</xdr:col>
      <xdr:colOff>57150</xdr:colOff>
      <xdr:row>434</xdr:row>
      <xdr:rowOff>38100</xdr:rowOff>
    </xdr:from>
    <xdr:to>
      <xdr:col>0</xdr:col>
      <xdr:colOff>190500</xdr:colOff>
      <xdr:row>434</xdr:row>
      <xdr:rowOff>123825</xdr:rowOff>
    </xdr:to>
    <xdr:pic>
      <xdr:nvPicPr>
        <xdr:cNvPr id="209" name="Picture 502" descr="GlossaryEntryRight">
          <a:hlinkClick xmlns:r="http://schemas.openxmlformats.org/officeDocument/2006/relationships" r:id="rId6"/>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57150" y="83000850"/>
          <a:ext cx="133350" cy="857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fPrintsWithSheet="0"/>
  </xdr:twoCellAnchor>
  <xdr:twoCellAnchor editAs="oneCell">
    <xdr:from>
      <xdr:col>0</xdr:col>
      <xdr:colOff>57150</xdr:colOff>
      <xdr:row>435</xdr:row>
      <xdr:rowOff>38100</xdr:rowOff>
    </xdr:from>
    <xdr:to>
      <xdr:col>0</xdr:col>
      <xdr:colOff>190500</xdr:colOff>
      <xdr:row>435</xdr:row>
      <xdr:rowOff>123825</xdr:rowOff>
    </xdr:to>
    <xdr:pic>
      <xdr:nvPicPr>
        <xdr:cNvPr id="210" name="Picture 1152" descr="GlossaryEntryRight">
          <a:hlinkClick xmlns:r="http://schemas.openxmlformats.org/officeDocument/2006/relationships" r:id="rId7"/>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57150" y="83162775"/>
          <a:ext cx="133350" cy="857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fPrintsWithSheet="0"/>
  </xdr:twoCellAnchor>
  <xdr:twoCellAnchor editAs="oneCell">
    <xdr:from>
      <xdr:col>0</xdr:col>
      <xdr:colOff>57150</xdr:colOff>
      <xdr:row>428</xdr:row>
      <xdr:rowOff>31758</xdr:rowOff>
    </xdr:from>
    <xdr:to>
      <xdr:col>0</xdr:col>
      <xdr:colOff>190500</xdr:colOff>
      <xdr:row>428</xdr:row>
      <xdr:rowOff>117483</xdr:rowOff>
    </xdr:to>
    <xdr:pic>
      <xdr:nvPicPr>
        <xdr:cNvPr id="211" name="Picture 497" descr="GlossaryEntryRight">
          <a:hlinkClick xmlns:r="http://schemas.openxmlformats.org/officeDocument/2006/relationships" r:id="rId8"/>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57150" y="82022958"/>
          <a:ext cx="133350" cy="857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fPrintsWithSheet="0"/>
  </xdr:twoCellAnchor>
  <xdr:twoCellAnchor editAs="oneCell">
    <xdr:from>
      <xdr:col>0</xdr:col>
      <xdr:colOff>57150</xdr:colOff>
      <xdr:row>431</xdr:row>
      <xdr:rowOff>45506</xdr:rowOff>
    </xdr:from>
    <xdr:to>
      <xdr:col>0</xdr:col>
      <xdr:colOff>190500</xdr:colOff>
      <xdr:row>431</xdr:row>
      <xdr:rowOff>131231</xdr:rowOff>
    </xdr:to>
    <xdr:pic>
      <xdr:nvPicPr>
        <xdr:cNvPr id="212" name="Picture 498" descr="GlossaryEntryRight">
          <a:hlinkClick xmlns:r="http://schemas.openxmlformats.org/officeDocument/2006/relationships" r:id="rId9"/>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57150" y="82522481"/>
          <a:ext cx="133350" cy="857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fPrintsWithSheet="0"/>
  </xdr:twoCellAnchor>
  <xdr:twoCellAnchor>
    <xdr:from>
      <xdr:col>0</xdr:col>
      <xdr:colOff>82550</xdr:colOff>
      <xdr:row>2</xdr:row>
      <xdr:rowOff>774708</xdr:rowOff>
    </xdr:from>
    <xdr:to>
      <xdr:col>8</xdr:col>
      <xdr:colOff>0</xdr:colOff>
      <xdr:row>3</xdr:row>
      <xdr:rowOff>146050</xdr:rowOff>
    </xdr:to>
    <xdr:grpSp>
      <xdr:nvGrpSpPr>
        <xdr:cNvPr id="289" name="Grouper 288"/>
        <xdr:cNvGrpSpPr/>
      </xdr:nvGrpSpPr>
      <xdr:grpSpPr>
        <a:xfrm>
          <a:off x="82550" y="2214041"/>
          <a:ext cx="6881283" cy="207426"/>
          <a:chOff x="184149" y="1760113"/>
          <a:chExt cx="6605463" cy="199944"/>
        </a:xfrm>
      </xdr:grpSpPr>
      <xdr:sp macro="" textlink="">
        <xdr:nvSpPr>
          <xdr:cNvPr id="290" name="Text Box 895"/>
          <xdr:cNvSpPr txBox="1">
            <a:spLocks noChangeArrowheads="1"/>
          </xdr:cNvSpPr>
        </xdr:nvSpPr>
        <xdr:spPr bwMode="auto">
          <a:xfrm>
            <a:off x="298449" y="1760113"/>
            <a:ext cx="6337301" cy="199944"/>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0" rIns="0" bIns="0" anchor="t" upright="1"/>
          <a:lstStyle/>
          <a:p>
            <a:pPr algn="l" rtl="0">
              <a:defRPr sz="1000"/>
            </a:pPr>
            <a:r>
              <a:rPr lang="en-CA" sz="1200" b="1" i="0" u="none" strike="noStrike" baseline="0">
                <a:solidFill>
                  <a:srgbClr val="002469"/>
                </a:solidFill>
                <a:latin typeface="Arial"/>
                <a:cs typeface="Arial"/>
              </a:rPr>
              <a:t>1- La compagnie</a:t>
            </a:r>
          </a:p>
        </xdr:txBody>
      </xdr:sp>
      <xdr:sp macro="" textlink="">
        <xdr:nvSpPr>
          <xdr:cNvPr id="291" name="Triangle isocèle 290"/>
          <xdr:cNvSpPr/>
        </xdr:nvSpPr>
        <xdr:spPr>
          <a:xfrm rot="5400000">
            <a:off x="173786" y="1826466"/>
            <a:ext cx="95250" cy="74523"/>
          </a:xfrm>
          <a:prstGeom prst="triangle">
            <a:avLst/>
          </a:prstGeom>
          <a:solidFill>
            <a:srgbClr val="002469"/>
          </a:solidFill>
          <a:ln>
            <a:noFill/>
          </a:ln>
          <a:effectLst/>
        </xdr:spPr>
        <xdr:style>
          <a:lnRef idx="1">
            <a:schemeClr val="accent1"/>
          </a:lnRef>
          <a:fillRef idx="3">
            <a:schemeClr val="accent1"/>
          </a:fillRef>
          <a:effectRef idx="2">
            <a:schemeClr val="accent1"/>
          </a:effectRef>
          <a:fontRef idx="minor">
            <a:schemeClr val="lt1"/>
          </a:fontRef>
        </xdr:style>
        <xdr:txBody>
          <a:bodyPr vertOverflow="clip" horzOverflow="clip" lIns="0" tIns="0" rIns="0" bIns="0" rtlCol="0" anchor="t"/>
          <a:lstStyle/>
          <a:p>
            <a:pPr algn="l"/>
            <a:endParaRPr lang="fr-FR" sz="1100"/>
          </a:p>
        </xdr:txBody>
      </xdr:sp>
      <xdr:cxnSp macro="">
        <xdr:nvCxnSpPr>
          <xdr:cNvPr id="292" name="Connecteur droit 291"/>
          <xdr:cNvCxnSpPr/>
        </xdr:nvCxnSpPr>
        <xdr:spPr>
          <a:xfrm>
            <a:off x="322550" y="1943100"/>
            <a:ext cx="6467062" cy="0"/>
          </a:xfrm>
          <a:prstGeom prst="line">
            <a:avLst/>
          </a:prstGeom>
          <a:ln w="9525">
            <a:solidFill>
              <a:srgbClr val="002469"/>
            </a:solidFill>
          </a:ln>
          <a:effectLst/>
        </xdr:spPr>
        <xdr:style>
          <a:lnRef idx="2">
            <a:schemeClr val="accent1"/>
          </a:lnRef>
          <a:fillRef idx="0">
            <a:schemeClr val="accent1"/>
          </a:fillRef>
          <a:effectRef idx="1">
            <a:schemeClr val="accent1"/>
          </a:effectRef>
          <a:fontRef idx="minor">
            <a:schemeClr val="tx1"/>
          </a:fontRef>
        </xdr:style>
      </xdr:cxnSp>
    </xdr:grpSp>
    <xdr:clientData/>
  </xdr:twoCellAnchor>
  <xdr:twoCellAnchor>
    <xdr:from>
      <xdr:col>0</xdr:col>
      <xdr:colOff>82550</xdr:colOff>
      <xdr:row>22</xdr:row>
      <xdr:rowOff>533404</xdr:rowOff>
    </xdr:from>
    <xdr:to>
      <xdr:col>9</xdr:col>
      <xdr:colOff>1079500</xdr:colOff>
      <xdr:row>23</xdr:row>
      <xdr:rowOff>31748</xdr:rowOff>
    </xdr:to>
    <xdr:grpSp>
      <xdr:nvGrpSpPr>
        <xdr:cNvPr id="293" name="Grouper 292"/>
        <xdr:cNvGrpSpPr/>
      </xdr:nvGrpSpPr>
      <xdr:grpSpPr>
        <a:xfrm>
          <a:off x="82550" y="7454904"/>
          <a:ext cx="9001125" cy="196844"/>
          <a:chOff x="184149" y="1766172"/>
          <a:chExt cx="8419976" cy="187828"/>
        </a:xfrm>
      </xdr:grpSpPr>
      <xdr:sp macro="" textlink="">
        <xdr:nvSpPr>
          <xdr:cNvPr id="294" name="Text Box 895"/>
          <xdr:cNvSpPr txBox="1">
            <a:spLocks noChangeArrowheads="1"/>
          </xdr:cNvSpPr>
        </xdr:nvSpPr>
        <xdr:spPr bwMode="auto">
          <a:xfrm>
            <a:off x="298449" y="1766172"/>
            <a:ext cx="6337301" cy="18782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0" rIns="0" bIns="0" anchor="t" upright="1"/>
          <a:lstStyle/>
          <a:p>
            <a:pPr algn="l" rtl="0">
              <a:defRPr sz="1000"/>
            </a:pPr>
            <a:r>
              <a:rPr lang="en-CA" sz="1200" b="1" i="0" u="none" strike="noStrike" baseline="0">
                <a:solidFill>
                  <a:srgbClr val="002469"/>
                </a:solidFill>
                <a:latin typeface="Arial"/>
                <a:cs typeface="Arial"/>
              </a:rPr>
              <a:t>2- Ventes</a:t>
            </a:r>
          </a:p>
        </xdr:txBody>
      </xdr:sp>
      <xdr:sp macro="" textlink="">
        <xdr:nvSpPr>
          <xdr:cNvPr id="295" name="Triangle isocèle 294"/>
          <xdr:cNvSpPr/>
        </xdr:nvSpPr>
        <xdr:spPr>
          <a:xfrm rot="5400000">
            <a:off x="173786" y="1826466"/>
            <a:ext cx="95250" cy="74523"/>
          </a:xfrm>
          <a:prstGeom prst="triangle">
            <a:avLst/>
          </a:prstGeom>
          <a:solidFill>
            <a:srgbClr val="002469"/>
          </a:solidFill>
          <a:ln>
            <a:noFill/>
          </a:ln>
          <a:effectLst/>
        </xdr:spPr>
        <xdr:style>
          <a:lnRef idx="1">
            <a:schemeClr val="accent1"/>
          </a:lnRef>
          <a:fillRef idx="3">
            <a:schemeClr val="accent1"/>
          </a:fillRef>
          <a:effectRef idx="2">
            <a:schemeClr val="accent1"/>
          </a:effectRef>
          <a:fontRef idx="minor">
            <a:schemeClr val="lt1"/>
          </a:fontRef>
        </xdr:style>
        <xdr:txBody>
          <a:bodyPr vertOverflow="clip" horzOverflow="clip" lIns="0" tIns="0" rIns="0" bIns="0" rtlCol="0" anchor="t"/>
          <a:lstStyle/>
          <a:p>
            <a:pPr algn="l"/>
            <a:endParaRPr lang="fr-FR" sz="1100"/>
          </a:p>
        </xdr:txBody>
      </xdr:sp>
      <xdr:cxnSp macro="">
        <xdr:nvCxnSpPr>
          <xdr:cNvPr id="296" name="Connecteur droit 295"/>
          <xdr:cNvCxnSpPr/>
        </xdr:nvCxnSpPr>
        <xdr:spPr>
          <a:xfrm>
            <a:off x="322550" y="1943100"/>
            <a:ext cx="8281575" cy="0"/>
          </a:xfrm>
          <a:prstGeom prst="line">
            <a:avLst/>
          </a:prstGeom>
          <a:ln w="9525">
            <a:solidFill>
              <a:srgbClr val="002469"/>
            </a:solidFill>
          </a:ln>
          <a:effectLst/>
        </xdr:spPr>
        <xdr:style>
          <a:lnRef idx="2">
            <a:schemeClr val="accent1"/>
          </a:lnRef>
          <a:fillRef idx="0">
            <a:schemeClr val="accent1"/>
          </a:fillRef>
          <a:effectRef idx="1">
            <a:schemeClr val="accent1"/>
          </a:effectRef>
          <a:fontRef idx="minor">
            <a:schemeClr val="tx1"/>
          </a:fontRef>
        </xdr:style>
      </xdr:cxnSp>
    </xdr:grpSp>
    <xdr:clientData/>
  </xdr:twoCellAnchor>
  <xdr:twoCellAnchor>
    <xdr:from>
      <xdr:col>0</xdr:col>
      <xdr:colOff>82550</xdr:colOff>
      <xdr:row>47</xdr:row>
      <xdr:rowOff>365121</xdr:rowOff>
    </xdr:from>
    <xdr:to>
      <xdr:col>10</xdr:col>
      <xdr:colOff>3175</xdr:colOff>
      <xdr:row>47</xdr:row>
      <xdr:rowOff>568325</xdr:rowOff>
    </xdr:to>
    <xdr:grpSp>
      <xdr:nvGrpSpPr>
        <xdr:cNvPr id="301" name="Grouper 300"/>
        <xdr:cNvGrpSpPr/>
      </xdr:nvGrpSpPr>
      <xdr:grpSpPr>
        <a:xfrm>
          <a:off x="82550" y="11996204"/>
          <a:ext cx="9001125" cy="203204"/>
          <a:chOff x="184149" y="1766031"/>
          <a:chExt cx="8419976" cy="195392"/>
        </a:xfrm>
      </xdr:grpSpPr>
      <xdr:sp macro="" textlink="">
        <xdr:nvSpPr>
          <xdr:cNvPr id="302" name="Text Box 895"/>
          <xdr:cNvSpPr txBox="1">
            <a:spLocks noChangeArrowheads="1"/>
          </xdr:cNvSpPr>
        </xdr:nvSpPr>
        <xdr:spPr bwMode="auto">
          <a:xfrm>
            <a:off x="298449" y="1766031"/>
            <a:ext cx="6337301" cy="19539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0" rIns="0" bIns="0" anchor="t" upright="1"/>
          <a:lstStyle/>
          <a:p>
            <a:pPr algn="l" rtl="0">
              <a:defRPr sz="1000"/>
            </a:pPr>
            <a:r>
              <a:rPr lang="en-CA" sz="1200" b="1" i="0" u="none" strike="noStrike" baseline="0">
                <a:solidFill>
                  <a:srgbClr val="002469"/>
                </a:solidFill>
                <a:latin typeface="Arial"/>
                <a:cs typeface="Arial"/>
              </a:rPr>
              <a:t>3- Coûts des ventes</a:t>
            </a:r>
          </a:p>
        </xdr:txBody>
      </xdr:sp>
      <xdr:sp macro="" textlink="">
        <xdr:nvSpPr>
          <xdr:cNvPr id="303" name="Triangle isocèle 302"/>
          <xdr:cNvSpPr/>
        </xdr:nvSpPr>
        <xdr:spPr>
          <a:xfrm rot="5400000">
            <a:off x="173786" y="1826466"/>
            <a:ext cx="95250" cy="74523"/>
          </a:xfrm>
          <a:prstGeom prst="triangle">
            <a:avLst/>
          </a:prstGeom>
          <a:solidFill>
            <a:srgbClr val="002469"/>
          </a:solidFill>
          <a:ln>
            <a:noFill/>
          </a:ln>
          <a:effectLst/>
        </xdr:spPr>
        <xdr:style>
          <a:lnRef idx="1">
            <a:schemeClr val="accent1"/>
          </a:lnRef>
          <a:fillRef idx="3">
            <a:schemeClr val="accent1"/>
          </a:fillRef>
          <a:effectRef idx="2">
            <a:schemeClr val="accent1"/>
          </a:effectRef>
          <a:fontRef idx="minor">
            <a:schemeClr val="lt1"/>
          </a:fontRef>
        </xdr:style>
        <xdr:txBody>
          <a:bodyPr vertOverflow="clip" horzOverflow="clip" lIns="0" tIns="0" rIns="0" bIns="0" rtlCol="0" anchor="t"/>
          <a:lstStyle/>
          <a:p>
            <a:pPr algn="l"/>
            <a:endParaRPr lang="fr-FR" sz="1100"/>
          </a:p>
        </xdr:txBody>
      </xdr:sp>
      <xdr:cxnSp macro="">
        <xdr:nvCxnSpPr>
          <xdr:cNvPr id="304" name="Connecteur droit 303"/>
          <xdr:cNvCxnSpPr/>
        </xdr:nvCxnSpPr>
        <xdr:spPr>
          <a:xfrm>
            <a:off x="322550" y="1943100"/>
            <a:ext cx="8281575" cy="0"/>
          </a:xfrm>
          <a:prstGeom prst="line">
            <a:avLst/>
          </a:prstGeom>
          <a:ln w="9525">
            <a:solidFill>
              <a:srgbClr val="002469"/>
            </a:solidFill>
          </a:ln>
          <a:effectLst/>
        </xdr:spPr>
        <xdr:style>
          <a:lnRef idx="2">
            <a:schemeClr val="accent1"/>
          </a:lnRef>
          <a:fillRef idx="0">
            <a:schemeClr val="accent1"/>
          </a:fillRef>
          <a:effectRef idx="1">
            <a:schemeClr val="accent1"/>
          </a:effectRef>
          <a:fontRef idx="minor">
            <a:schemeClr val="tx1"/>
          </a:fontRef>
        </xdr:style>
      </xdr:cxnSp>
    </xdr:grpSp>
    <xdr:clientData/>
  </xdr:twoCellAnchor>
  <xdr:twoCellAnchor>
    <xdr:from>
      <xdr:col>0</xdr:col>
      <xdr:colOff>82550</xdr:colOff>
      <xdr:row>86</xdr:row>
      <xdr:rowOff>347126</xdr:rowOff>
    </xdr:from>
    <xdr:to>
      <xdr:col>9</xdr:col>
      <xdr:colOff>1079500</xdr:colOff>
      <xdr:row>86</xdr:row>
      <xdr:rowOff>550332</xdr:rowOff>
    </xdr:to>
    <xdr:grpSp>
      <xdr:nvGrpSpPr>
        <xdr:cNvPr id="307" name="Grouper 306"/>
        <xdr:cNvGrpSpPr/>
      </xdr:nvGrpSpPr>
      <xdr:grpSpPr>
        <a:xfrm>
          <a:off x="82550" y="18793876"/>
          <a:ext cx="9001125" cy="203206"/>
          <a:chOff x="184149" y="1766031"/>
          <a:chExt cx="8419976" cy="195392"/>
        </a:xfrm>
      </xdr:grpSpPr>
      <xdr:sp macro="" textlink="">
        <xdr:nvSpPr>
          <xdr:cNvPr id="308" name="Text Box 895"/>
          <xdr:cNvSpPr txBox="1">
            <a:spLocks noChangeArrowheads="1"/>
          </xdr:cNvSpPr>
        </xdr:nvSpPr>
        <xdr:spPr bwMode="auto">
          <a:xfrm>
            <a:off x="298449" y="1766031"/>
            <a:ext cx="6337301" cy="19539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0" rIns="0" bIns="0" anchor="t" upright="1"/>
          <a:lstStyle/>
          <a:p>
            <a:pPr algn="l" rtl="0">
              <a:defRPr sz="1000"/>
            </a:pPr>
            <a:r>
              <a:rPr lang="en-CA" sz="1200" b="1" i="0" u="none" strike="noStrike" baseline="0">
                <a:solidFill>
                  <a:srgbClr val="002469"/>
                </a:solidFill>
                <a:latin typeface="Arial"/>
                <a:cs typeface="Arial"/>
              </a:rPr>
              <a:t>4- Charges</a:t>
            </a:r>
          </a:p>
        </xdr:txBody>
      </xdr:sp>
      <xdr:sp macro="" textlink="">
        <xdr:nvSpPr>
          <xdr:cNvPr id="309" name="Triangle isocèle 308"/>
          <xdr:cNvSpPr/>
        </xdr:nvSpPr>
        <xdr:spPr>
          <a:xfrm rot="5400000">
            <a:off x="173786" y="1826466"/>
            <a:ext cx="95250" cy="74523"/>
          </a:xfrm>
          <a:prstGeom prst="triangle">
            <a:avLst/>
          </a:prstGeom>
          <a:solidFill>
            <a:srgbClr val="002469"/>
          </a:solidFill>
          <a:ln>
            <a:noFill/>
          </a:ln>
          <a:effectLst/>
        </xdr:spPr>
        <xdr:style>
          <a:lnRef idx="1">
            <a:schemeClr val="accent1"/>
          </a:lnRef>
          <a:fillRef idx="3">
            <a:schemeClr val="accent1"/>
          </a:fillRef>
          <a:effectRef idx="2">
            <a:schemeClr val="accent1"/>
          </a:effectRef>
          <a:fontRef idx="minor">
            <a:schemeClr val="lt1"/>
          </a:fontRef>
        </xdr:style>
        <xdr:txBody>
          <a:bodyPr vertOverflow="clip" horzOverflow="clip" lIns="0" tIns="0" rIns="0" bIns="0" rtlCol="0" anchor="t"/>
          <a:lstStyle/>
          <a:p>
            <a:pPr algn="l"/>
            <a:endParaRPr lang="fr-FR" sz="1100"/>
          </a:p>
        </xdr:txBody>
      </xdr:sp>
      <xdr:cxnSp macro="">
        <xdr:nvCxnSpPr>
          <xdr:cNvPr id="310" name="Connecteur droit 309"/>
          <xdr:cNvCxnSpPr/>
        </xdr:nvCxnSpPr>
        <xdr:spPr>
          <a:xfrm>
            <a:off x="322550" y="1943100"/>
            <a:ext cx="8281575" cy="0"/>
          </a:xfrm>
          <a:prstGeom prst="line">
            <a:avLst/>
          </a:prstGeom>
          <a:ln w="9525">
            <a:solidFill>
              <a:srgbClr val="002469"/>
            </a:solidFill>
          </a:ln>
          <a:effectLst/>
        </xdr:spPr>
        <xdr:style>
          <a:lnRef idx="2">
            <a:schemeClr val="accent1"/>
          </a:lnRef>
          <a:fillRef idx="0">
            <a:schemeClr val="accent1"/>
          </a:fillRef>
          <a:effectRef idx="1">
            <a:schemeClr val="accent1"/>
          </a:effectRef>
          <a:fontRef idx="minor">
            <a:schemeClr val="tx1"/>
          </a:fontRef>
        </xdr:style>
      </xdr:cxnSp>
    </xdr:grpSp>
    <xdr:clientData/>
  </xdr:twoCellAnchor>
  <xdr:twoCellAnchor>
    <xdr:from>
      <xdr:col>0</xdr:col>
      <xdr:colOff>82550</xdr:colOff>
      <xdr:row>141</xdr:row>
      <xdr:rowOff>336543</xdr:rowOff>
    </xdr:from>
    <xdr:to>
      <xdr:col>9</xdr:col>
      <xdr:colOff>1079500</xdr:colOff>
      <xdr:row>141</xdr:row>
      <xdr:rowOff>539749</xdr:rowOff>
    </xdr:to>
    <xdr:grpSp>
      <xdr:nvGrpSpPr>
        <xdr:cNvPr id="311" name="Grouper 310"/>
        <xdr:cNvGrpSpPr/>
      </xdr:nvGrpSpPr>
      <xdr:grpSpPr>
        <a:xfrm>
          <a:off x="82550" y="28265960"/>
          <a:ext cx="9001125" cy="203206"/>
          <a:chOff x="184149" y="1766031"/>
          <a:chExt cx="8419976" cy="195392"/>
        </a:xfrm>
      </xdr:grpSpPr>
      <xdr:sp macro="" textlink="">
        <xdr:nvSpPr>
          <xdr:cNvPr id="312" name="Text Box 895"/>
          <xdr:cNvSpPr txBox="1">
            <a:spLocks noChangeArrowheads="1"/>
          </xdr:cNvSpPr>
        </xdr:nvSpPr>
        <xdr:spPr bwMode="auto">
          <a:xfrm>
            <a:off x="298449" y="1766031"/>
            <a:ext cx="6337301" cy="19539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0" rIns="0" bIns="0" anchor="t" upright="1"/>
          <a:lstStyle/>
          <a:p>
            <a:pPr algn="l" rtl="0">
              <a:defRPr sz="1000"/>
            </a:pPr>
            <a:r>
              <a:rPr lang="en-CA" sz="1200" b="1" i="0" u="none" strike="noStrike" baseline="0">
                <a:solidFill>
                  <a:srgbClr val="002469"/>
                </a:solidFill>
                <a:latin typeface="Arial"/>
                <a:cs typeface="Arial"/>
              </a:rPr>
              <a:t>5- État du résultat</a:t>
            </a:r>
          </a:p>
        </xdr:txBody>
      </xdr:sp>
      <xdr:sp macro="" textlink="">
        <xdr:nvSpPr>
          <xdr:cNvPr id="313" name="Triangle isocèle 312"/>
          <xdr:cNvSpPr/>
        </xdr:nvSpPr>
        <xdr:spPr>
          <a:xfrm rot="5400000">
            <a:off x="173786" y="1826466"/>
            <a:ext cx="95250" cy="74523"/>
          </a:xfrm>
          <a:prstGeom prst="triangle">
            <a:avLst/>
          </a:prstGeom>
          <a:solidFill>
            <a:srgbClr val="002469"/>
          </a:solidFill>
          <a:ln>
            <a:noFill/>
          </a:ln>
          <a:effectLst/>
        </xdr:spPr>
        <xdr:style>
          <a:lnRef idx="1">
            <a:schemeClr val="accent1"/>
          </a:lnRef>
          <a:fillRef idx="3">
            <a:schemeClr val="accent1"/>
          </a:fillRef>
          <a:effectRef idx="2">
            <a:schemeClr val="accent1"/>
          </a:effectRef>
          <a:fontRef idx="minor">
            <a:schemeClr val="lt1"/>
          </a:fontRef>
        </xdr:style>
        <xdr:txBody>
          <a:bodyPr vertOverflow="clip" horzOverflow="clip" lIns="0" tIns="0" rIns="0" bIns="0" rtlCol="0" anchor="t"/>
          <a:lstStyle/>
          <a:p>
            <a:pPr algn="l"/>
            <a:endParaRPr lang="fr-FR" sz="1100"/>
          </a:p>
        </xdr:txBody>
      </xdr:sp>
      <xdr:cxnSp macro="">
        <xdr:nvCxnSpPr>
          <xdr:cNvPr id="314" name="Connecteur droit 313"/>
          <xdr:cNvCxnSpPr/>
        </xdr:nvCxnSpPr>
        <xdr:spPr>
          <a:xfrm>
            <a:off x="322550" y="1943100"/>
            <a:ext cx="8281575" cy="0"/>
          </a:xfrm>
          <a:prstGeom prst="line">
            <a:avLst/>
          </a:prstGeom>
          <a:ln w="9525">
            <a:solidFill>
              <a:srgbClr val="002469"/>
            </a:solidFill>
          </a:ln>
          <a:effectLst/>
        </xdr:spPr>
        <xdr:style>
          <a:lnRef idx="2">
            <a:schemeClr val="accent1"/>
          </a:lnRef>
          <a:fillRef idx="0">
            <a:schemeClr val="accent1"/>
          </a:fillRef>
          <a:effectRef idx="1">
            <a:schemeClr val="accent1"/>
          </a:effectRef>
          <a:fontRef idx="minor">
            <a:schemeClr val="tx1"/>
          </a:fontRef>
        </xdr:style>
      </xdr:cxnSp>
    </xdr:grpSp>
    <xdr:clientData/>
  </xdr:twoCellAnchor>
  <xdr:twoCellAnchor>
    <xdr:from>
      <xdr:col>0</xdr:col>
      <xdr:colOff>82550</xdr:colOff>
      <xdr:row>169</xdr:row>
      <xdr:rowOff>101596</xdr:rowOff>
    </xdr:from>
    <xdr:to>
      <xdr:col>7</xdr:col>
      <xdr:colOff>1079500</xdr:colOff>
      <xdr:row>170</xdr:row>
      <xdr:rowOff>76202</xdr:rowOff>
    </xdr:to>
    <xdr:grpSp>
      <xdr:nvGrpSpPr>
        <xdr:cNvPr id="315" name="Grouper 314"/>
        <xdr:cNvGrpSpPr/>
      </xdr:nvGrpSpPr>
      <xdr:grpSpPr>
        <a:xfrm>
          <a:off x="82550" y="34719679"/>
          <a:ext cx="6884458" cy="218023"/>
          <a:chOff x="184149" y="1766031"/>
          <a:chExt cx="6594852" cy="195392"/>
        </a:xfrm>
      </xdr:grpSpPr>
      <xdr:sp macro="" textlink="">
        <xdr:nvSpPr>
          <xdr:cNvPr id="316" name="Text Box 895"/>
          <xdr:cNvSpPr txBox="1">
            <a:spLocks noChangeArrowheads="1"/>
          </xdr:cNvSpPr>
        </xdr:nvSpPr>
        <xdr:spPr bwMode="auto">
          <a:xfrm>
            <a:off x="298449" y="1766031"/>
            <a:ext cx="6337301" cy="19539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0" rIns="0" bIns="0" anchor="t" upright="1"/>
          <a:lstStyle/>
          <a:p>
            <a:pPr algn="l" rtl="0">
              <a:defRPr sz="1000"/>
            </a:pPr>
            <a:r>
              <a:rPr lang="en-CA" sz="1200" b="1" i="0" u="none" strike="noStrike" baseline="0">
                <a:solidFill>
                  <a:srgbClr val="002469"/>
                </a:solidFill>
                <a:latin typeface="Arial"/>
                <a:cs typeface="Arial"/>
              </a:rPr>
              <a:t>6- État de la situation financière</a:t>
            </a:r>
          </a:p>
        </xdr:txBody>
      </xdr:sp>
      <xdr:sp macro="" textlink="">
        <xdr:nvSpPr>
          <xdr:cNvPr id="317" name="Triangle isocèle 316"/>
          <xdr:cNvSpPr/>
        </xdr:nvSpPr>
        <xdr:spPr>
          <a:xfrm rot="5400000">
            <a:off x="173786" y="1826466"/>
            <a:ext cx="95250" cy="74523"/>
          </a:xfrm>
          <a:prstGeom prst="triangle">
            <a:avLst/>
          </a:prstGeom>
          <a:solidFill>
            <a:srgbClr val="002469"/>
          </a:solidFill>
          <a:ln>
            <a:noFill/>
          </a:ln>
          <a:effectLst/>
        </xdr:spPr>
        <xdr:style>
          <a:lnRef idx="1">
            <a:schemeClr val="accent1"/>
          </a:lnRef>
          <a:fillRef idx="3">
            <a:schemeClr val="accent1"/>
          </a:fillRef>
          <a:effectRef idx="2">
            <a:schemeClr val="accent1"/>
          </a:effectRef>
          <a:fontRef idx="minor">
            <a:schemeClr val="lt1"/>
          </a:fontRef>
        </xdr:style>
        <xdr:txBody>
          <a:bodyPr vertOverflow="clip" horzOverflow="clip" lIns="0" tIns="0" rIns="0" bIns="0" rtlCol="0" anchor="t"/>
          <a:lstStyle/>
          <a:p>
            <a:pPr algn="l"/>
            <a:endParaRPr lang="fr-FR" sz="1100"/>
          </a:p>
        </xdr:txBody>
      </xdr:sp>
      <xdr:cxnSp macro="">
        <xdr:nvCxnSpPr>
          <xdr:cNvPr id="318" name="Connecteur droit 317"/>
          <xdr:cNvCxnSpPr/>
        </xdr:nvCxnSpPr>
        <xdr:spPr>
          <a:xfrm>
            <a:off x="322550" y="1943100"/>
            <a:ext cx="6456451" cy="0"/>
          </a:xfrm>
          <a:prstGeom prst="line">
            <a:avLst/>
          </a:prstGeom>
          <a:ln w="9525">
            <a:solidFill>
              <a:srgbClr val="002469"/>
            </a:solidFill>
          </a:ln>
          <a:effectLst/>
        </xdr:spPr>
        <xdr:style>
          <a:lnRef idx="2">
            <a:schemeClr val="accent1"/>
          </a:lnRef>
          <a:fillRef idx="0">
            <a:schemeClr val="accent1"/>
          </a:fillRef>
          <a:effectRef idx="1">
            <a:schemeClr val="accent1"/>
          </a:effectRef>
          <a:fontRef idx="minor">
            <a:schemeClr val="tx1"/>
          </a:fontRef>
        </xdr:style>
      </xdr:cxnSp>
    </xdr:grpSp>
    <xdr:clientData/>
  </xdr:twoCellAnchor>
  <xdr:twoCellAnchor>
    <xdr:from>
      <xdr:col>0</xdr:col>
      <xdr:colOff>82550</xdr:colOff>
      <xdr:row>273</xdr:row>
      <xdr:rowOff>745063</xdr:rowOff>
    </xdr:from>
    <xdr:to>
      <xdr:col>9</xdr:col>
      <xdr:colOff>6350</xdr:colOff>
      <xdr:row>273</xdr:row>
      <xdr:rowOff>948271</xdr:rowOff>
    </xdr:to>
    <xdr:grpSp>
      <xdr:nvGrpSpPr>
        <xdr:cNvPr id="320" name="Grouper 319"/>
        <xdr:cNvGrpSpPr/>
      </xdr:nvGrpSpPr>
      <xdr:grpSpPr>
        <a:xfrm>
          <a:off x="82550" y="52508146"/>
          <a:ext cx="8051800" cy="203208"/>
          <a:chOff x="184149" y="1759925"/>
          <a:chExt cx="7523331" cy="195394"/>
        </a:xfrm>
      </xdr:grpSpPr>
      <xdr:sp macro="" textlink="">
        <xdr:nvSpPr>
          <xdr:cNvPr id="321" name="Text Box 895"/>
          <xdr:cNvSpPr txBox="1">
            <a:spLocks noChangeArrowheads="1"/>
          </xdr:cNvSpPr>
        </xdr:nvSpPr>
        <xdr:spPr bwMode="auto">
          <a:xfrm>
            <a:off x="298449" y="1759925"/>
            <a:ext cx="6337301" cy="195394"/>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0" rIns="0" bIns="0" anchor="t" upright="1"/>
          <a:lstStyle/>
          <a:p>
            <a:pPr algn="l" rtl="0">
              <a:defRPr sz="1000"/>
            </a:pPr>
            <a:r>
              <a:rPr lang="en-CA" sz="1200" b="1" i="0" u="none" strike="noStrike" baseline="0">
                <a:solidFill>
                  <a:srgbClr val="002469"/>
                </a:solidFill>
                <a:latin typeface="Arial"/>
                <a:cs typeface="Arial"/>
              </a:rPr>
              <a:t>7- Budget de caisse</a:t>
            </a:r>
          </a:p>
        </xdr:txBody>
      </xdr:sp>
      <xdr:sp macro="" textlink="">
        <xdr:nvSpPr>
          <xdr:cNvPr id="322" name="Triangle isocèle 321"/>
          <xdr:cNvSpPr/>
        </xdr:nvSpPr>
        <xdr:spPr>
          <a:xfrm rot="5400000">
            <a:off x="173786" y="1826466"/>
            <a:ext cx="95250" cy="74523"/>
          </a:xfrm>
          <a:prstGeom prst="triangle">
            <a:avLst/>
          </a:prstGeom>
          <a:solidFill>
            <a:srgbClr val="002469"/>
          </a:solidFill>
          <a:ln>
            <a:noFill/>
          </a:ln>
          <a:effectLst/>
        </xdr:spPr>
        <xdr:style>
          <a:lnRef idx="1">
            <a:schemeClr val="accent1"/>
          </a:lnRef>
          <a:fillRef idx="3">
            <a:schemeClr val="accent1"/>
          </a:fillRef>
          <a:effectRef idx="2">
            <a:schemeClr val="accent1"/>
          </a:effectRef>
          <a:fontRef idx="minor">
            <a:schemeClr val="lt1"/>
          </a:fontRef>
        </xdr:style>
        <xdr:txBody>
          <a:bodyPr vertOverflow="clip" horzOverflow="clip" lIns="0" tIns="0" rIns="0" bIns="0" rtlCol="0" anchor="t"/>
          <a:lstStyle/>
          <a:p>
            <a:pPr algn="l"/>
            <a:endParaRPr lang="fr-FR" sz="1100"/>
          </a:p>
        </xdr:txBody>
      </xdr:sp>
      <xdr:cxnSp macro="">
        <xdr:nvCxnSpPr>
          <xdr:cNvPr id="323" name="Connecteur droit 322"/>
          <xdr:cNvCxnSpPr/>
        </xdr:nvCxnSpPr>
        <xdr:spPr>
          <a:xfrm>
            <a:off x="322550" y="1943100"/>
            <a:ext cx="7384930" cy="0"/>
          </a:xfrm>
          <a:prstGeom prst="line">
            <a:avLst/>
          </a:prstGeom>
          <a:ln w="9525">
            <a:solidFill>
              <a:srgbClr val="002469"/>
            </a:solidFill>
          </a:ln>
          <a:effectLst/>
        </xdr:spPr>
        <xdr:style>
          <a:lnRef idx="2">
            <a:schemeClr val="accent1"/>
          </a:lnRef>
          <a:fillRef idx="0">
            <a:schemeClr val="accent1"/>
          </a:fillRef>
          <a:effectRef idx="1">
            <a:schemeClr val="accent1"/>
          </a:effectRef>
          <a:fontRef idx="minor">
            <a:schemeClr val="tx1"/>
          </a:fontRef>
        </xdr:style>
      </xdr:cxnSp>
    </xdr:grpSp>
    <xdr:clientData/>
  </xdr:twoCellAnchor>
  <xdr:twoCellAnchor>
    <xdr:from>
      <xdr:col>0</xdr:col>
      <xdr:colOff>82550</xdr:colOff>
      <xdr:row>365</xdr:row>
      <xdr:rowOff>700604</xdr:rowOff>
    </xdr:from>
    <xdr:to>
      <xdr:col>5</xdr:col>
      <xdr:colOff>1</xdr:colOff>
      <xdr:row>367</xdr:row>
      <xdr:rowOff>67731</xdr:rowOff>
    </xdr:to>
    <xdr:grpSp>
      <xdr:nvGrpSpPr>
        <xdr:cNvPr id="325" name="Grouper 324"/>
        <xdr:cNvGrpSpPr/>
      </xdr:nvGrpSpPr>
      <xdr:grpSpPr>
        <a:xfrm>
          <a:off x="82550" y="68794829"/>
          <a:ext cx="4023784" cy="233902"/>
          <a:chOff x="184149" y="1753818"/>
          <a:chExt cx="3867778" cy="213715"/>
        </a:xfrm>
      </xdr:grpSpPr>
      <xdr:sp macro="" textlink="">
        <xdr:nvSpPr>
          <xdr:cNvPr id="326" name="Text Box 895"/>
          <xdr:cNvSpPr txBox="1">
            <a:spLocks noChangeArrowheads="1"/>
          </xdr:cNvSpPr>
        </xdr:nvSpPr>
        <xdr:spPr bwMode="auto">
          <a:xfrm>
            <a:off x="298449" y="1753818"/>
            <a:ext cx="3753477" cy="21371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0" rIns="0" bIns="0" anchor="t" upright="1"/>
          <a:lstStyle/>
          <a:p>
            <a:pPr algn="l" rtl="0">
              <a:defRPr sz="1000"/>
            </a:pPr>
            <a:r>
              <a:rPr lang="en-CA" sz="1200" b="1" i="0" u="none" strike="noStrike" baseline="0">
                <a:solidFill>
                  <a:srgbClr val="002469"/>
                </a:solidFill>
                <a:latin typeface="Arial"/>
                <a:cs typeface="Arial"/>
              </a:rPr>
              <a:t>8- Besoins financiers</a:t>
            </a:r>
          </a:p>
        </xdr:txBody>
      </xdr:sp>
      <xdr:sp macro="" textlink="">
        <xdr:nvSpPr>
          <xdr:cNvPr id="327" name="Triangle isocèle 326"/>
          <xdr:cNvSpPr/>
        </xdr:nvSpPr>
        <xdr:spPr>
          <a:xfrm rot="5400000">
            <a:off x="173786" y="1826466"/>
            <a:ext cx="95250" cy="74523"/>
          </a:xfrm>
          <a:prstGeom prst="triangle">
            <a:avLst/>
          </a:prstGeom>
          <a:solidFill>
            <a:srgbClr val="002469"/>
          </a:solidFill>
          <a:ln>
            <a:noFill/>
          </a:ln>
          <a:effectLst/>
        </xdr:spPr>
        <xdr:style>
          <a:lnRef idx="1">
            <a:schemeClr val="accent1"/>
          </a:lnRef>
          <a:fillRef idx="3">
            <a:schemeClr val="accent1"/>
          </a:fillRef>
          <a:effectRef idx="2">
            <a:schemeClr val="accent1"/>
          </a:effectRef>
          <a:fontRef idx="minor">
            <a:schemeClr val="lt1"/>
          </a:fontRef>
        </xdr:style>
        <xdr:txBody>
          <a:bodyPr vertOverflow="clip" horzOverflow="clip" lIns="0" tIns="0" rIns="0" bIns="0" rtlCol="0" anchor="t"/>
          <a:lstStyle/>
          <a:p>
            <a:pPr algn="l"/>
            <a:endParaRPr lang="fr-FR" sz="1100"/>
          </a:p>
        </xdr:txBody>
      </xdr:sp>
      <xdr:cxnSp macro="">
        <xdr:nvCxnSpPr>
          <xdr:cNvPr id="328" name="Connecteur droit 327"/>
          <xdr:cNvCxnSpPr/>
        </xdr:nvCxnSpPr>
        <xdr:spPr>
          <a:xfrm>
            <a:off x="322550" y="1943100"/>
            <a:ext cx="3729377" cy="0"/>
          </a:xfrm>
          <a:prstGeom prst="line">
            <a:avLst/>
          </a:prstGeom>
          <a:ln w="9525">
            <a:solidFill>
              <a:srgbClr val="002469"/>
            </a:solidFill>
          </a:ln>
          <a:effectLst/>
        </xdr:spPr>
        <xdr:style>
          <a:lnRef idx="2">
            <a:schemeClr val="accent1"/>
          </a:lnRef>
          <a:fillRef idx="0">
            <a:schemeClr val="accent1"/>
          </a:fillRef>
          <a:effectRef idx="1">
            <a:schemeClr val="accent1"/>
          </a:effectRef>
          <a:fontRef idx="minor">
            <a:schemeClr val="tx1"/>
          </a:fontRef>
        </xdr:style>
      </xdr:cxnSp>
    </xdr:grpSp>
    <xdr:clientData/>
  </xdr:twoCellAnchor>
  <xdr:twoCellAnchor>
    <xdr:from>
      <xdr:col>0</xdr:col>
      <xdr:colOff>82550</xdr:colOff>
      <xdr:row>424</xdr:row>
      <xdr:rowOff>512220</xdr:rowOff>
    </xdr:from>
    <xdr:to>
      <xdr:col>6</xdr:col>
      <xdr:colOff>1085851</xdr:colOff>
      <xdr:row>425</xdr:row>
      <xdr:rowOff>31748</xdr:rowOff>
    </xdr:to>
    <xdr:grpSp>
      <xdr:nvGrpSpPr>
        <xdr:cNvPr id="330" name="Grouper 329"/>
        <xdr:cNvGrpSpPr/>
      </xdr:nvGrpSpPr>
      <xdr:grpSpPr>
        <a:xfrm>
          <a:off x="82550" y="81051387"/>
          <a:ext cx="5928784" cy="218028"/>
          <a:chOff x="184149" y="1753818"/>
          <a:chExt cx="5687596" cy="213715"/>
        </a:xfrm>
      </xdr:grpSpPr>
      <xdr:sp macro="" textlink="">
        <xdr:nvSpPr>
          <xdr:cNvPr id="331" name="Text Box 895"/>
          <xdr:cNvSpPr txBox="1">
            <a:spLocks noChangeArrowheads="1"/>
          </xdr:cNvSpPr>
        </xdr:nvSpPr>
        <xdr:spPr bwMode="auto">
          <a:xfrm>
            <a:off x="298449" y="1753818"/>
            <a:ext cx="5567990" cy="21371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0" rIns="0" bIns="0" anchor="t" upright="1"/>
          <a:lstStyle/>
          <a:p>
            <a:pPr algn="l" rtl="0">
              <a:defRPr sz="1000"/>
            </a:pPr>
            <a:r>
              <a:rPr lang="en-CA" sz="1200" b="1" i="0" u="none" strike="noStrike" baseline="0">
                <a:solidFill>
                  <a:srgbClr val="002469"/>
                </a:solidFill>
                <a:latin typeface="Arial"/>
                <a:cs typeface="Arial"/>
              </a:rPr>
              <a:t>9- Indicateurs de rendement</a:t>
            </a:r>
          </a:p>
        </xdr:txBody>
      </xdr:sp>
      <xdr:sp macro="" textlink="">
        <xdr:nvSpPr>
          <xdr:cNvPr id="332" name="Triangle isocèle 331"/>
          <xdr:cNvSpPr/>
        </xdr:nvSpPr>
        <xdr:spPr>
          <a:xfrm rot="5400000">
            <a:off x="173786" y="1826466"/>
            <a:ext cx="95250" cy="74523"/>
          </a:xfrm>
          <a:prstGeom prst="triangle">
            <a:avLst/>
          </a:prstGeom>
          <a:solidFill>
            <a:srgbClr val="002469"/>
          </a:solidFill>
          <a:ln>
            <a:noFill/>
          </a:ln>
          <a:effectLst/>
        </xdr:spPr>
        <xdr:style>
          <a:lnRef idx="1">
            <a:schemeClr val="accent1"/>
          </a:lnRef>
          <a:fillRef idx="3">
            <a:schemeClr val="accent1"/>
          </a:fillRef>
          <a:effectRef idx="2">
            <a:schemeClr val="accent1"/>
          </a:effectRef>
          <a:fontRef idx="minor">
            <a:schemeClr val="lt1"/>
          </a:fontRef>
        </xdr:style>
        <xdr:txBody>
          <a:bodyPr vertOverflow="clip" horzOverflow="clip" lIns="0" tIns="0" rIns="0" bIns="0" rtlCol="0" anchor="t"/>
          <a:lstStyle/>
          <a:p>
            <a:pPr algn="l"/>
            <a:endParaRPr lang="fr-FR" sz="1100"/>
          </a:p>
        </xdr:txBody>
      </xdr:sp>
      <xdr:cxnSp macro="">
        <xdr:nvCxnSpPr>
          <xdr:cNvPr id="333" name="Connecteur droit 332"/>
          <xdr:cNvCxnSpPr/>
        </xdr:nvCxnSpPr>
        <xdr:spPr>
          <a:xfrm>
            <a:off x="322550" y="1943100"/>
            <a:ext cx="5549195" cy="0"/>
          </a:xfrm>
          <a:prstGeom prst="line">
            <a:avLst/>
          </a:prstGeom>
          <a:ln w="9525">
            <a:solidFill>
              <a:srgbClr val="002469"/>
            </a:solidFill>
          </a:ln>
          <a:effectLst/>
        </xdr:spPr>
        <xdr:style>
          <a:lnRef idx="2">
            <a:schemeClr val="accent1"/>
          </a:lnRef>
          <a:fillRef idx="0">
            <a:schemeClr val="accent1"/>
          </a:fillRef>
          <a:effectRef idx="1">
            <a:schemeClr val="accent1"/>
          </a:effectRef>
          <a:fontRef idx="minor">
            <a:schemeClr val="tx1"/>
          </a:fontRef>
        </xdr:style>
      </xdr:cxnSp>
    </xdr:grpSp>
    <xdr:clientData/>
  </xdr:twoCellAnchor>
  <xdr:twoCellAnchor>
    <xdr:from>
      <xdr:col>0</xdr:col>
      <xdr:colOff>82550</xdr:colOff>
      <xdr:row>447</xdr:row>
      <xdr:rowOff>25383</xdr:rowOff>
    </xdr:from>
    <xdr:to>
      <xdr:col>5</xdr:col>
      <xdr:colOff>1073150</xdr:colOff>
      <xdr:row>448</xdr:row>
      <xdr:rowOff>95244</xdr:rowOff>
    </xdr:to>
    <xdr:grpSp>
      <xdr:nvGrpSpPr>
        <xdr:cNvPr id="335" name="Grouper 334"/>
        <xdr:cNvGrpSpPr/>
      </xdr:nvGrpSpPr>
      <xdr:grpSpPr>
        <a:xfrm>
          <a:off x="82550" y="85549300"/>
          <a:ext cx="4973108" cy="228611"/>
          <a:chOff x="184149" y="1753818"/>
          <a:chExt cx="4764422" cy="213715"/>
        </a:xfrm>
      </xdr:grpSpPr>
      <xdr:sp macro="" textlink="">
        <xdr:nvSpPr>
          <xdr:cNvPr id="336" name="Text Box 895"/>
          <xdr:cNvSpPr txBox="1">
            <a:spLocks noChangeArrowheads="1"/>
          </xdr:cNvSpPr>
        </xdr:nvSpPr>
        <xdr:spPr bwMode="auto">
          <a:xfrm>
            <a:off x="298450" y="1753818"/>
            <a:ext cx="4644816" cy="21371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0" rIns="0" bIns="0" anchor="t" upright="1"/>
          <a:lstStyle/>
          <a:p>
            <a:pPr algn="l" rtl="0">
              <a:defRPr sz="1000"/>
            </a:pPr>
            <a:r>
              <a:rPr lang="en-CA" sz="1200" b="1" i="0" u="none" strike="noStrike" baseline="0">
                <a:solidFill>
                  <a:srgbClr val="002469"/>
                </a:solidFill>
                <a:latin typeface="Arial"/>
                <a:cs typeface="Arial"/>
              </a:rPr>
              <a:t>10- Situation personnelle</a:t>
            </a:r>
          </a:p>
        </xdr:txBody>
      </xdr:sp>
      <xdr:sp macro="" textlink="">
        <xdr:nvSpPr>
          <xdr:cNvPr id="337" name="Triangle isocèle 336"/>
          <xdr:cNvSpPr/>
        </xdr:nvSpPr>
        <xdr:spPr>
          <a:xfrm rot="5400000">
            <a:off x="173786" y="1826466"/>
            <a:ext cx="95250" cy="74523"/>
          </a:xfrm>
          <a:prstGeom prst="triangle">
            <a:avLst/>
          </a:prstGeom>
          <a:solidFill>
            <a:srgbClr val="002469"/>
          </a:solidFill>
          <a:ln>
            <a:noFill/>
          </a:ln>
          <a:effectLst/>
        </xdr:spPr>
        <xdr:style>
          <a:lnRef idx="1">
            <a:schemeClr val="accent1"/>
          </a:lnRef>
          <a:fillRef idx="3">
            <a:schemeClr val="accent1"/>
          </a:fillRef>
          <a:effectRef idx="2">
            <a:schemeClr val="accent1"/>
          </a:effectRef>
          <a:fontRef idx="minor">
            <a:schemeClr val="lt1"/>
          </a:fontRef>
        </xdr:style>
        <xdr:txBody>
          <a:bodyPr vertOverflow="clip" horzOverflow="clip" lIns="0" tIns="0" rIns="0" bIns="0" rtlCol="0" anchor="t"/>
          <a:lstStyle/>
          <a:p>
            <a:pPr algn="l"/>
            <a:endParaRPr lang="fr-FR" sz="1100"/>
          </a:p>
        </xdr:txBody>
      </xdr:sp>
      <xdr:cxnSp macro="">
        <xdr:nvCxnSpPr>
          <xdr:cNvPr id="338" name="Connecteur droit 337"/>
          <xdr:cNvCxnSpPr/>
        </xdr:nvCxnSpPr>
        <xdr:spPr>
          <a:xfrm>
            <a:off x="322550" y="1943100"/>
            <a:ext cx="4626021" cy="0"/>
          </a:xfrm>
          <a:prstGeom prst="line">
            <a:avLst/>
          </a:prstGeom>
          <a:ln w="9525">
            <a:solidFill>
              <a:srgbClr val="002469"/>
            </a:solidFill>
          </a:ln>
          <a:effectLst/>
        </xdr:spPr>
        <xdr:style>
          <a:lnRef idx="2">
            <a:schemeClr val="accent1"/>
          </a:lnRef>
          <a:fillRef idx="0">
            <a:schemeClr val="accent1"/>
          </a:fillRef>
          <a:effectRef idx="1">
            <a:schemeClr val="accent1"/>
          </a:effectRef>
          <a:fontRef idx="minor">
            <a:schemeClr val="tx1"/>
          </a:fontRef>
        </xdr:style>
      </xdr:cxnSp>
    </xdr:grpSp>
    <xdr:clientData/>
  </xdr:twoCellAnchor>
  <xdr:twoCellAnchor>
    <xdr:from>
      <xdr:col>0</xdr:col>
      <xdr:colOff>57150</xdr:colOff>
      <xdr:row>1</xdr:row>
      <xdr:rowOff>0</xdr:rowOff>
    </xdr:from>
    <xdr:to>
      <xdr:col>9</xdr:col>
      <xdr:colOff>336550</xdr:colOff>
      <xdr:row>1</xdr:row>
      <xdr:rowOff>1115568</xdr:rowOff>
    </xdr:to>
    <xdr:grpSp>
      <xdr:nvGrpSpPr>
        <xdr:cNvPr id="4" name="Grouper 3"/>
        <xdr:cNvGrpSpPr/>
      </xdr:nvGrpSpPr>
      <xdr:grpSpPr>
        <a:xfrm>
          <a:off x="57150" y="158750"/>
          <a:ext cx="8407400" cy="1115568"/>
          <a:chOff x="57150" y="101600"/>
          <a:chExt cx="9616090" cy="1112065"/>
        </a:xfrm>
      </xdr:grpSpPr>
      <xdr:pic>
        <xdr:nvPicPr>
          <xdr:cNvPr id="2" name="Image 1"/>
          <xdr:cNvPicPr>
            <a:picLocks noChangeAspect="1"/>
          </xdr:cNvPicPr>
        </xdr:nvPicPr>
        <xdr:blipFill>
          <a:blip xmlns:r="http://schemas.openxmlformats.org/officeDocument/2006/relationships" r:embed="rId10"/>
          <a:stretch>
            <a:fillRect/>
          </a:stretch>
        </xdr:blipFill>
        <xdr:spPr>
          <a:xfrm>
            <a:off x="57150" y="101600"/>
            <a:ext cx="9616090" cy="1112065"/>
          </a:xfrm>
          <a:prstGeom prst="rect">
            <a:avLst/>
          </a:prstGeom>
        </xdr:spPr>
      </xdr:pic>
      <xdr:sp macro="" textlink="">
        <xdr:nvSpPr>
          <xdr:cNvPr id="286" name="Rectangle 285">
            <a:hlinkClick xmlns:r="http://schemas.openxmlformats.org/officeDocument/2006/relationships" r:id="rId11"/>
          </xdr:cNvPr>
          <xdr:cNvSpPr/>
        </xdr:nvSpPr>
        <xdr:spPr>
          <a:xfrm>
            <a:off x="57150" y="815647"/>
            <a:ext cx="1458091" cy="165100"/>
          </a:xfrm>
          <a:prstGeom prst="rect">
            <a:avLst/>
          </a:prstGeom>
          <a:noFill/>
          <a:ln>
            <a:noFill/>
          </a:ln>
        </xdr:spPr>
        <xdr:style>
          <a:lnRef idx="1">
            <a:schemeClr val="accent1"/>
          </a:lnRef>
          <a:fillRef idx="3">
            <a:schemeClr val="accent1"/>
          </a:fillRef>
          <a:effectRef idx="2">
            <a:schemeClr val="accent1"/>
          </a:effectRef>
          <a:fontRef idx="minor">
            <a:schemeClr val="lt1"/>
          </a:fontRef>
        </xdr:style>
        <xdr:txBody>
          <a:bodyPr vertOverflow="clip" horzOverflow="clip" rtlCol="0" anchor="t"/>
          <a:lstStyle/>
          <a:p>
            <a:pPr algn="l"/>
            <a:endParaRPr lang="fr-FR" sz="1100"/>
          </a:p>
        </xdr:txBody>
      </xdr:sp>
      <xdr:sp macro="" textlink="">
        <xdr:nvSpPr>
          <xdr:cNvPr id="287" name="Rectangle 286">
            <a:hlinkClick xmlns:r="http://schemas.openxmlformats.org/officeDocument/2006/relationships" r:id="rId12"/>
          </xdr:cNvPr>
          <xdr:cNvSpPr/>
        </xdr:nvSpPr>
        <xdr:spPr>
          <a:xfrm>
            <a:off x="1540641" y="821997"/>
            <a:ext cx="918561" cy="165100"/>
          </a:xfrm>
          <a:prstGeom prst="rect">
            <a:avLst/>
          </a:prstGeom>
          <a:noFill/>
          <a:ln>
            <a:noFill/>
          </a:ln>
        </xdr:spPr>
        <xdr:style>
          <a:lnRef idx="1">
            <a:schemeClr val="accent1"/>
          </a:lnRef>
          <a:fillRef idx="3">
            <a:schemeClr val="accent1"/>
          </a:fillRef>
          <a:effectRef idx="2">
            <a:schemeClr val="accent1"/>
          </a:effectRef>
          <a:fontRef idx="minor">
            <a:schemeClr val="lt1"/>
          </a:fontRef>
        </xdr:style>
        <xdr:txBody>
          <a:bodyPr vertOverflow="clip" horzOverflow="clip" rtlCol="0" anchor="t"/>
          <a:lstStyle/>
          <a:p>
            <a:pPr algn="l"/>
            <a:endParaRPr lang="fr-FR" sz="1100"/>
          </a:p>
        </xdr:txBody>
      </xdr:sp>
      <xdr:sp macro="" textlink="">
        <xdr:nvSpPr>
          <xdr:cNvPr id="297" name="Rectangle 296">
            <a:hlinkClick xmlns:r="http://schemas.openxmlformats.org/officeDocument/2006/relationships" r:id="rId13"/>
          </xdr:cNvPr>
          <xdr:cNvSpPr/>
        </xdr:nvSpPr>
        <xdr:spPr>
          <a:xfrm>
            <a:off x="2490952" y="815647"/>
            <a:ext cx="1624067" cy="165100"/>
          </a:xfrm>
          <a:prstGeom prst="rect">
            <a:avLst/>
          </a:prstGeom>
          <a:noFill/>
          <a:ln>
            <a:noFill/>
          </a:ln>
        </xdr:spPr>
        <xdr:style>
          <a:lnRef idx="1">
            <a:schemeClr val="accent1"/>
          </a:lnRef>
          <a:fillRef idx="3">
            <a:schemeClr val="accent1"/>
          </a:fillRef>
          <a:effectRef idx="2">
            <a:schemeClr val="accent1"/>
          </a:effectRef>
          <a:fontRef idx="minor">
            <a:schemeClr val="lt1"/>
          </a:fontRef>
        </xdr:style>
        <xdr:txBody>
          <a:bodyPr vertOverflow="clip" horzOverflow="clip" rtlCol="0" anchor="t"/>
          <a:lstStyle/>
          <a:p>
            <a:pPr algn="l"/>
            <a:endParaRPr lang="fr-FR" sz="1100"/>
          </a:p>
        </xdr:txBody>
      </xdr:sp>
      <xdr:sp macro="" textlink="">
        <xdr:nvSpPr>
          <xdr:cNvPr id="298" name="Rectangle 297">
            <a:hlinkClick xmlns:r="http://schemas.openxmlformats.org/officeDocument/2006/relationships" r:id="rId14"/>
          </xdr:cNvPr>
          <xdr:cNvSpPr/>
        </xdr:nvSpPr>
        <xdr:spPr>
          <a:xfrm>
            <a:off x="4165819" y="815647"/>
            <a:ext cx="1139278" cy="165100"/>
          </a:xfrm>
          <a:prstGeom prst="rect">
            <a:avLst/>
          </a:prstGeom>
          <a:noFill/>
          <a:ln>
            <a:noFill/>
          </a:ln>
        </xdr:spPr>
        <xdr:style>
          <a:lnRef idx="1">
            <a:schemeClr val="accent1"/>
          </a:lnRef>
          <a:fillRef idx="3">
            <a:schemeClr val="accent1"/>
          </a:fillRef>
          <a:effectRef idx="2">
            <a:schemeClr val="accent1"/>
          </a:effectRef>
          <a:fontRef idx="minor">
            <a:schemeClr val="lt1"/>
          </a:fontRef>
        </xdr:style>
        <xdr:txBody>
          <a:bodyPr vertOverflow="clip" horzOverflow="clip" rtlCol="0" anchor="t"/>
          <a:lstStyle/>
          <a:p>
            <a:pPr algn="l"/>
            <a:endParaRPr lang="fr-FR" sz="1100"/>
          </a:p>
        </xdr:txBody>
      </xdr:sp>
      <xdr:sp macro="" textlink="">
        <xdr:nvSpPr>
          <xdr:cNvPr id="299" name="Rectangle 298">
            <a:hlinkClick xmlns:r="http://schemas.openxmlformats.org/officeDocument/2006/relationships" r:id="rId15"/>
          </xdr:cNvPr>
          <xdr:cNvSpPr/>
        </xdr:nvSpPr>
        <xdr:spPr>
          <a:xfrm>
            <a:off x="5343197" y="815647"/>
            <a:ext cx="1688005" cy="165100"/>
          </a:xfrm>
          <a:prstGeom prst="rect">
            <a:avLst/>
          </a:prstGeom>
          <a:noFill/>
          <a:ln>
            <a:noFill/>
          </a:ln>
        </xdr:spPr>
        <xdr:style>
          <a:lnRef idx="1">
            <a:schemeClr val="accent1"/>
          </a:lnRef>
          <a:fillRef idx="3">
            <a:schemeClr val="accent1"/>
          </a:fillRef>
          <a:effectRef idx="2">
            <a:schemeClr val="accent1"/>
          </a:effectRef>
          <a:fontRef idx="minor">
            <a:schemeClr val="lt1"/>
          </a:fontRef>
        </xdr:style>
        <xdr:txBody>
          <a:bodyPr vertOverflow="clip" horzOverflow="clip" rtlCol="0" anchor="t"/>
          <a:lstStyle/>
          <a:p>
            <a:pPr algn="l"/>
            <a:endParaRPr lang="fr-FR" sz="1100"/>
          </a:p>
        </xdr:txBody>
      </xdr:sp>
      <xdr:sp macro="" textlink="">
        <xdr:nvSpPr>
          <xdr:cNvPr id="300" name="Rectangle 299">
            <a:hlinkClick xmlns:r="http://schemas.openxmlformats.org/officeDocument/2006/relationships" r:id="rId16"/>
          </xdr:cNvPr>
          <xdr:cNvSpPr/>
        </xdr:nvSpPr>
        <xdr:spPr>
          <a:xfrm>
            <a:off x="7082002" y="815647"/>
            <a:ext cx="2534088" cy="165100"/>
          </a:xfrm>
          <a:prstGeom prst="rect">
            <a:avLst/>
          </a:prstGeom>
          <a:noFill/>
          <a:ln>
            <a:noFill/>
          </a:ln>
        </xdr:spPr>
        <xdr:style>
          <a:lnRef idx="1">
            <a:schemeClr val="accent1"/>
          </a:lnRef>
          <a:fillRef idx="3">
            <a:schemeClr val="accent1"/>
          </a:fillRef>
          <a:effectRef idx="2">
            <a:schemeClr val="accent1"/>
          </a:effectRef>
          <a:fontRef idx="minor">
            <a:schemeClr val="lt1"/>
          </a:fontRef>
        </xdr:style>
        <xdr:txBody>
          <a:bodyPr vertOverflow="clip" horzOverflow="clip" rtlCol="0" anchor="t"/>
          <a:lstStyle/>
          <a:p>
            <a:pPr algn="l"/>
            <a:endParaRPr lang="fr-FR" sz="1100"/>
          </a:p>
        </xdr:txBody>
      </xdr:sp>
      <xdr:sp macro="" textlink="">
        <xdr:nvSpPr>
          <xdr:cNvPr id="305" name="Rectangle 304">
            <a:hlinkClick xmlns:r="http://schemas.openxmlformats.org/officeDocument/2006/relationships" r:id="rId17"/>
          </xdr:cNvPr>
          <xdr:cNvSpPr/>
        </xdr:nvSpPr>
        <xdr:spPr>
          <a:xfrm>
            <a:off x="69850" y="1012497"/>
            <a:ext cx="1610491" cy="165100"/>
          </a:xfrm>
          <a:prstGeom prst="rect">
            <a:avLst/>
          </a:prstGeom>
          <a:noFill/>
          <a:ln>
            <a:noFill/>
          </a:ln>
        </xdr:spPr>
        <xdr:style>
          <a:lnRef idx="1">
            <a:schemeClr val="accent1"/>
          </a:lnRef>
          <a:fillRef idx="3">
            <a:schemeClr val="accent1"/>
          </a:fillRef>
          <a:effectRef idx="2">
            <a:schemeClr val="accent1"/>
          </a:effectRef>
          <a:fontRef idx="minor">
            <a:schemeClr val="lt1"/>
          </a:fontRef>
        </xdr:style>
        <xdr:txBody>
          <a:bodyPr vertOverflow="clip" horzOverflow="clip" rtlCol="0" anchor="t"/>
          <a:lstStyle/>
          <a:p>
            <a:pPr algn="l"/>
            <a:endParaRPr lang="fr-FR" sz="1100"/>
          </a:p>
        </xdr:txBody>
      </xdr:sp>
      <xdr:sp macro="" textlink="">
        <xdr:nvSpPr>
          <xdr:cNvPr id="306" name="Rectangle 305">
            <a:hlinkClick xmlns:r="http://schemas.openxmlformats.org/officeDocument/2006/relationships" r:id="rId18"/>
          </xdr:cNvPr>
          <xdr:cNvSpPr/>
        </xdr:nvSpPr>
        <xdr:spPr>
          <a:xfrm>
            <a:off x="1715265" y="1018853"/>
            <a:ext cx="1704975" cy="165100"/>
          </a:xfrm>
          <a:prstGeom prst="rect">
            <a:avLst/>
          </a:prstGeom>
          <a:noFill/>
          <a:ln>
            <a:noFill/>
          </a:ln>
        </xdr:spPr>
        <xdr:style>
          <a:lnRef idx="1">
            <a:schemeClr val="accent1"/>
          </a:lnRef>
          <a:fillRef idx="3">
            <a:schemeClr val="accent1"/>
          </a:fillRef>
          <a:effectRef idx="2">
            <a:schemeClr val="accent1"/>
          </a:effectRef>
          <a:fontRef idx="minor">
            <a:schemeClr val="lt1"/>
          </a:fontRef>
        </xdr:style>
        <xdr:txBody>
          <a:bodyPr vertOverflow="clip" horzOverflow="clip" rtlCol="0" anchor="t"/>
          <a:lstStyle/>
          <a:p>
            <a:pPr algn="l"/>
            <a:endParaRPr lang="fr-FR" sz="1100"/>
          </a:p>
        </xdr:txBody>
      </xdr:sp>
      <xdr:sp macro="" textlink="">
        <xdr:nvSpPr>
          <xdr:cNvPr id="319" name="Rectangle 318">
            <a:hlinkClick xmlns:r="http://schemas.openxmlformats.org/officeDocument/2006/relationships" r:id="rId19"/>
          </xdr:cNvPr>
          <xdr:cNvSpPr/>
        </xdr:nvSpPr>
        <xdr:spPr>
          <a:xfrm>
            <a:off x="3445641" y="1018847"/>
            <a:ext cx="2126156" cy="165100"/>
          </a:xfrm>
          <a:prstGeom prst="rect">
            <a:avLst/>
          </a:prstGeom>
          <a:noFill/>
          <a:ln>
            <a:noFill/>
          </a:ln>
        </xdr:spPr>
        <xdr:style>
          <a:lnRef idx="1">
            <a:schemeClr val="accent1"/>
          </a:lnRef>
          <a:fillRef idx="3">
            <a:schemeClr val="accent1"/>
          </a:fillRef>
          <a:effectRef idx="2">
            <a:schemeClr val="accent1"/>
          </a:effectRef>
          <a:fontRef idx="minor">
            <a:schemeClr val="lt1"/>
          </a:fontRef>
        </xdr:style>
        <xdr:txBody>
          <a:bodyPr vertOverflow="clip" horzOverflow="clip" rtlCol="0" anchor="t"/>
          <a:lstStyle/>
          <a:p>
            <a:pPr algn="l"/>
            <a:endParaRPr lang="fr-FR" sz="1100"/>
          </a:p>
        </xdr:txBody>
      </xdr:sp>
      <xdr:sp macro="" textlink="">
        <xdr:nvSpPr>
          <xdr:cNvPr id="324" name="Rectangle 323">
            <a:hlinkClick xmlns:r="http://schemas.openxmlformats.org/officeDocument/2006/relationships" r:id="rId20"/>
          </xdr:cNvPr>
          <xdr:cNvSpPr/>
        </xdr:nvSpPr>
        <xdr:spPr>
          <a:xfrm>
            <a:off x="5609897" y="1018847"/>
            <a:ext cx="1903905" cy="165100"/>
          </a:xfrm>
          <a:prstGeom prst="rect">
            <a:avLst/>
          </a:prstGeom>
          <a:noFill/>
          <a:ln>
            <a:noFill/>
          </a:ln>
        </xdr:spPr>
        <xdr:style>
          <a:lnRef idx="1">
            <a:schemeClr val="accent1"/>
          </a:lnRef>
          <a:fillRef idx="3">
            <a:schemeClr val="accent1"/>
          </a:fillRef>
          <a:effectRef idx="2">
            <a:schemeClr val="accent1"/>
          </a:effectRef>
          <a:fontRef idx="minor">
            <a:schemeClr val="lt1"/>
          </a:fontRef>
        </xdr:style>
        <xdr:txBody>
          <a:bodyPr vertOverflow="clip" horzOverflow="clip" rtlCol="0" anchor="t"/>
          <a:lstStyle/>
          <a:p>
            <a:pPr algn="l"/>
            <a:endParaRPr lang="fr-FR" sz="1100"/>
          </a:p>
        </xdr:txBody>
      </xdr:sp>
      <xdr:sp macro="" textlink="">
        <xdr:nvSpPr>
          <xdr:cNvPr id="329" name="Rectangle 328">
            <a:hlinkClick xmlns:r="http://schemas.openxmlformats.org/officeDocument/2006/relationships" r:id="rId21"/>
          </xdr:cNvPr>
          <xdr:cNvSpPr/>
        </xdr:nvSpPr>
        <xdr:spPr>
          <a:xfrm>
            <a:off x="8875329" y="114300"/>
            <a:ext cx="747111" cy="180647"/>
          </a:xfrm>
          <a:prstGeom prst="rect">
            <a:avLst/>
          </a:prstGeom>
          <a:noFill/>
          <a:ln>
            <a:noFill/>
          </a:ln>
        </xdr:spPr>
        <xdr:style>
          <a:lnRef idx="1">
            <a:schemeClr val="accent1"/>
          </a:lnRef>
          <a:fillRef idx="3">
            <a:schemeClr val="accent1"/>
          </a:fillRef>
          <a:effectRef idx="2">
            <a:schemeClr val="accent1"/>
          </a:effectRef>
          <a:fontRef idx="minor">
            <a:schemeClr val="lt1"/>
          </a:fontRef>
        </xdr:style>
        <xdr:txBody>
          <a:bodyPr vertOverflow="clip" horzOverflow="clip" rtlCol="0" anchor="t"/>
          <a:lstStyle/>
          <a:p>
            <a:pPr algn="l"/>
            <a:endParaRPr lang="fr-FR" sz="1100"/>
          </a:p>
        </xdr:txBody>
      </xdr:sp>
      <xdr:sp macro="" textlink="">
        <xdr:nvSpPr>
          <xdr:cNvPr id="334" name="Rectangle 333">
            <a:hlinkClick xmlns:r="http://schemas.openxmlformats.org/officeDocument/2006/relationships" r:id="rId22"/>
          </xdr:cNvPr>
          <xdr:cNvSpPr/>
        </xdr:nvSpPr>
        <xdr:spPr>
          <a:xfrm>
            <a:off x="8875329" y="345747"/>
            <a:ext cx="747111" cy="184150"/>
          </a:xfrm>
          <a:prstGeom prst="rect">
            <a:avLst/>
          </a:prstGeom>
          <a:noFill/>
          <a:ln>
            <a:noFill/>
          </a:ln>
        </xdr:spPr>
        <xdr:style>
          <a:lnRef idx="1">
            <a:schemeClr val="accent1"/>
          </a:lnRef>
          <a:fillRef idx="3">
            <a:schemeClr val="accent1"/>
          </a:fillRef>
          <a:effectRef idx="2">
            <a:schemeClr val="accent1"/>
          </a:effectRef>
          <a:fontRef idx="minor">
            <a:schemeClr val="lt1"/>
          </a:fontRef>
        </xdr:style>
        <xdr:txBody>
          <a:bodyPr vertOverflow="clip" horzOverflow="clip" rtlCol="0" anchor="t"/>
          <a:lstStyle/>
          <a:p>
            <a:pPr algn="l"/>
            <a:endParaRPr lang="fr-FR" sz="1100"/>
          </a:p>
        </xdr:txBody>
      </xdr:sp>
    </xdr:grp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31750</xdr:colOff>
      <xdr:row>2</xdr:row>
      <xdr:rowOff>50800</xdr:rowOff>
    </xdr:from>
    <xdr:to>
      <xdr:col>0</xdr:col>
      <xdr:colOff>451040</xdr:colOff>
      <xdr:row>3</xdr:row>
      <xdr:rowOff>148874</xdr:rowOff>
    </xdr:to>
    <xdr:sp macro="" textlink="">
      <xdr:nvSpPr>
        <xdr:cNvPr id="76" name="ZoneTexte 75"/>
        <xdr:cNvSpPr txBox="1"/>
      </xdr:nvSpPr>
      <xdr:spPr>
        <a:xfrm>
          <a:off x="31750" y="1308100"/>
          <a:ext cx="419290" cy="415574"/>
        </a:xfrm>
        <a:prstGeom prst="rect">
          <a:avLst/>
        </a:prstGeom>
        <a:solidFill>
          <a:srgbClr val="002469"/>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lstStyle/>
        <a:p>
          <a:pPr algn="ctr"/>
          <a:r>
            <a:rPr lang="fr-FR" sz="1600" b="0" spc="100">
              <a:solidFill>
                <a:schemeClr val="bg1"/>
              </a:solidFill>
              <a:latin typeface="Arial"/>
              <a:cs typeface="Arial"/>
            </a:rPr>
            <a:t>A</a:t>
          </a:r>
        </a:p>
      </xdr:txBody>
    </xdr:sp>
    <xdr:clientData/>
  </xdr:twoCellAnchor>
  <xdr:twoCellAnchor>
    <xdr:from>
      <xdr:col>0</xdr:col>
      <xdr:colOff>31750</xdr:colOff>
      <xdr:row>18</xdr:row>
      <xdr:rowOff>359410</xdr:rowOff>
    </xdr:from>
    <xdr:to>
      <xdr:col>0</xdr:col>
      <xdr:colOff>451040</xdr:colOff>
      <xdr:row>19</xdr:row>
      <xdr:rowOff>114584</xdr:rowOff>
    </xdr:to>
    <xdr:sp macro="" textlink="">
      <xdr:nvSpPr>
        <xdr:cNvPr id="77" name="ZoneTexte 76"/>
        <xdr:cNvSpPr txBox="1"/>
      </xdr:nvSpPr>
      <xdr:spPr>
        <a:xfrm>
          <a:off x="31750" y="5883910"/>
          <a:ext cx="419290" cy="415574"/>
        </a:xfrm>
        <a:prstGeom prst="rect">
          <a:avLst/>
        </a:prstGeom>
        <a:solidFill>
          <a:srgbClr val="002469"/>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lstStyle/>
        <a:p>
          <a:pPr algn="ctr"/>
          <a:r>
            <a:rPr lang="fr-FR" sz="1600" b="0" spc="100">
              <a:solidFill>
                <a:schemeClr val="bg1"/>
              </a:solidFill>
              <a:latin typeface="Arial"/>
              <a:cs typeface="Arial"/>
            </a:rPr>
            <a:t>B</a:t>
          </a:r>
        </a:p>
      </xdr:txBody>
    </xdr:sp>
    <xdr:clientData/>
  </xdr:twoCellAnchor>
  <xdr:twoCellAnchor>
    <xdr:from>
      <xdr:col>0</xdr:col>
      <xdr:colOff>31750</xdr:colOff>
      <xdr:row>37</xdr:row>
      <xdr:rowOff>372110</xdr:rowOff>
    </xdr:from>
    <xdr:to>
      <xdr:col>0</xdr:col>
      <xdr:colOff>451040</xdr:colOff>
      <xdr:row>38</xdr:row>
      <xdr:rowOff>127284</xdr:rowOff>
    </xdr:to>
    <xdr:sp macro="" textlink="">
      <xdr:nvSpPr>
        <xdr:cNvPr id="78" name="ZoneTexte 77"/>
        <xdr:cNvSpPr txBox="1"/>
      </xdr:nvSpPr>
      <xdr:spPr>
        <a:xfrm>
          <a:off x="31750" y="10938510"/>
          <a:ext cx="419290" cy="415574"/>
        </a:xfrm>
        <a:prstGeom prst="rect">
          <a:avLst/>
        </a:prstGeom>
        <a:solidFill>
          <a:srgbClr val="002469"/>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lstStyle/>
        <a:p>
          <a:pPr algn="ctr"/>
          <a:r>
            <a:rPr lang="fr-FR" sz="1600" b="0" spc="100">
              <a:solidFill>
                <a:schemeClr val="bg1"/>
              </a:solidFill>
              <a:latin typeface="Arial"/>
              <a:cs typeface="Arial"/>
            </a:rPr>
            <a:t>C</a:t>
          </a:r>
        </a:p>
      </xdr:txBody>
    </xdr:sp>
    <xdr:clientData/>
  </xdr:twoCellAnchor>
  <xdr:twoCellAnchor>
    <xdr:from>
      <xdr:col>0</xdr:col>
      <xdr:colOff>31750</xdr:colOff>
      <xdr:row>66</xdr:row>
      <xdr:rowOff>214630</xdr:rowOff>
    </xdr:from>
    <xdr:to>
      <xdr:col>0</xdr:col>
      <xdr:colOff>451040</xdr:colOff>
      <xdr:row>67</xdr:row>
      <xdr:rowOff>96804</xdr:rowOff>
    </xdr:to>
    <xdr:sp macro="" textlink="">
      <xdr:nvSpPr>
        <xdr:cNvPr id="79" name="ZoneTexte 78"/>
        <xdr:cNvSpPr txBox="1"/>
      </xdr:nvSpPr>
      <xdr:spPr>
        <a:xfrm>
          <a:off x="31750" y="18032730"/>
          <a:ext cx="419290" cy="415574"/>
        </a:xfrm>
        <a:prstGeom prst="rect">
          <a:avLst/>
        </a:prstGeom>
        <a:solidFill>
          <a:srgbClr val="002469"/>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lstStyle/>
        <a:p>
          <a:pPr algn="ctr"/>
          <a:r>
            <a:rPr lang="fr-FR" sz="1600" b="0" spc="100">
              <a:solidFill>
                <a:schemeClr val="bg1"/>
              </a:solidFill>
              <a:latin typeface="Arial"/>
              <a:cs typeface="Arial"/>
            </a:rPr>
            <a:t>D</a:t>
          </a:r>
        </a:p>
      </xdr:txBody>
    </xdr:sp>
    <xdr:clientData/>
  </xdr:twoCellAnchor>
  <xdr:twoCellAnchor>
    <xdr:from>
      <xdr:col>0</xdr:col>
      <xdr:colOff>31750</xdr:colOff>
      <xdr:row>73</xdr:row>
      <xdr:rowOff>299720</xdr:rowOff>
    </xdr:from>
    <xdr:to>
      <xdr:col>0</xdr:col>
      <xdr:colOff>451040</xdr:colOff>
      <xdr:row>74</xdr:row>
      <xdr:rowOff>80294</xdr:rowOff>
    </xdr:to>
    <xdr:sp macro="" textlink="">
      <xdr:nvSpPr>
        <xdr:cNvPr id="80" name="ZoneTexte 79"/>
        <xdr:cNvSpPr txBox="1"/>
      </xdr:nvSpPr>
      <xdr:spPr>
        <a:xfrm>
          <a:off x="31750" y="19565620"/>
          <a:ext cx="419290" cy="415574"/>
        </a:xfrm>
        <a:prstGeom prst="rect">
          <a:avLst/>
        </a:prstGeom>
        <a:solidFill>
          <a:srgbClr val="002469"/>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lstStyle/>
        <a:p>
          <a:pPr algn="ctr"/>
          <a:r>
            <a:rPr lang="fr-FR" sz="1600" b="0" spc="100">
              <a:solidFill>
                <a:schemeClr val="bg1"/>
              </a:solidFill>
              <a:latin typeface="Arial"/>
              <a:cs typeface="Arial"/>
            </a:rPr>
            <a:t>E</a:t>
          </a:r>
        </a:p>
      </xdr:txBody>
    </xdr:sp>
    <xdr:clientData/>
  </xdr:twoCellAnchor>
  <xdr:twoCellAnchor>
    <xdr:from>
      <xdr:col>0</xdr:col>
      <xdr:colOff>31750</xdr:colOff>
      <xdr:row>86</xdr:row>
      <xdr:rowOff>314960</xdr:rowOff>
    </xdr:from>
    <xdr:to>
      <xdr:col>0</xdr:col>
      <xdr:colOff>451040</xdr:colOff>
      <xdr:row>87</xdr:row>
      <xdr:rowOff>95534</xdr:rowOff>
    </xdr:to>
    <xdr:sp macro="" textlink="">
      <xdr:nvSpPr>
        <xdr:cNvPr id="81" name="ZoneTexte 80"/>
        <xdr:cNvSpPr txBox="1"/>
      </xdr:nvSpPr>
      <xdr:spPr>
        <a:xfrm>
          <a:off x="31750" y="22870160"/>
          <a:ext cx="419290" cy="415574"/>
        </a:xfrm>
        <a:prstGeom prst="rect">
          <a:avLst/>
        </a:prstGeom>
        <a:solidFill>
          <a:srgbClr val="002469"/>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lstStyle/>
        <a:p>
          <a:pPr algn="ctr"/>
          <a:r>
            <a:rPr lang="fr-FR" sz="1600" b="0" spc="100">
              <a:solidFill>
                <a:schemeClr val="bg1"/>
              </a:solidFill>
              <a:latin typeface="Arial"/>
              <a:cs typeface="Arial"/>
            </a:rPr>
            <a:t>F</a:t>
          </a:r>
        </a:p>
      </xdr:txBody>
    </xdr:sp>
    <xdr:clientData/>
  </xdr:twoCellAnchor>
  <xdr:twoCellAnchor>
    <xdr:from>
      <xdr:col>0</xdr:col>
      <xdr:colOff>31750</xdr:colOff>
      <xdr:row>113</xdr:row>
      <xdr:rowOff>328930</xdr:rowOff>
    </xdr:from>
    <xdr:to>
      <xdr:col>0</xdr:col>
      <xdr:colOff>451040</xdr:colOff>
      <xdr:row>114</xdr:row>
      <xdr:rowOff>109504</xdr:rowOff>
    </xdr:to>
    <xdr:sp macro="" textlink="">
      <xdr:nvSpPr>
        <xdr:cNvPr id="85" name="ZoneTexte 84"/>
        <xdr:cNvSpPr txBox="1"/>
      </xdr:nvSpPr>
      <xdr:spPr>
        <a:xfrm>
          <a:off x="31750" y="31913830"/>
          <a:ext cx="419290" cy="415574"/>
        </a:xfrm>
        <a:prstGeom prst="rect">
          <a:avLst/>
        </a:prstGeom>
        <a:solidFill>
          <a:srgbClr val="002469"/>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lstStyle/>
        <a:p>
          <a:pPr algn="ctr"/>
          <a:r>
            <a:rPr lang="fr-FR" sz="1600" b="0" spc="100">
              <a:solidFill>
                <a:schemeClr val="bg1"/>
              </a:solidFill>
              <a:latin typeface="Arial"/>
              <a:cs typeface="Arial"/>
            </a:rPr>
            <a:t>M</a:t>
          </a:r>
        </a:p>
      </xdr:txBody>
    </xdr:sp>
    <xdr:clientData/>
  </xdr:twoCellAnchor>
  <xdr:twoCellAnchor>
    <xdr:from>
      <xdr:col>0</xdr:col>
      <xdr:colOff>31750</xdr:colOff>
      <xdr:row>125</xdr:row>
      <xdr:rowOff>300990</xdr:rowOff>
    </xdr:from>
    <xdr:to>
      <xdr:col>0</xdr:col>
      <xdr:colOff>451040</xdr:colOff>
      <xdr:row>126</xdr:row>
      <xdr:rowOff>81564</xdr:rowOff>
    </xdr:to>
    <xdr:sp macro="" textlink="">
      <xdr:nvSpPr>
        <xdr:cNvPr id="88" name="ZoneTexte 87"/>
        <xdr:cNvSpPr txBox="1"/>
      </xdr:nvSpPr>
      <xdr:spPr>
        <a:xfrm>
          <a:off x="31750" y="34705290"/>
          <a:ext cx="419290" cy="415574"/>
        </a:xfrm>
        <a:prstGeom prst="rect">
          <a:avLst/>
        </a:prstGeom>
        <a:solidFill>
          <a:srgbClr val="002469"/>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lstStyle/>
        <a:p>
          <a:pPr algn="ctr"/>
          <a:r>
            <a:rPr lang="fr-FR" sz="1600" b="0" spc="100">
              <a:solidFill>
                <a:schemeClr val="bg1"/>
              </a:solidFill>
              <a:latin typeface="Arial"/>
              <a:cs typeface="Arial"/>
            </a:rPr>
            <a:t>P</a:t>
          </a:r>
        </a:p>
      </xdr:txBody>
    </xdr:sp>
    <xdr:clientData/>
  </xdr:twoCellAnchor>
  <xdr:twoCellAnchor>
    <xdr:from>
      <xdr:col>0</xdr:col>
      <xdr:colOff>31750</xdr:colOff>
      <xdr:row>144</xdr:row>
      <xdr:rowOff>356870</xdr:rowOff>
    </xdr:from>
    <xdr:to>
      <xdr:col>0</xdr:col>
      <xdr:colOff>451040</xdr:colOff>
      <xdr:row>145</xdr:row>
      <xdr:rowOff>137444</xdr:rowOff>
    </xdr:to>
    <xdr:sp macro="" textlink="">
      <xdr:nvSpPr>
        <xdr:cNvPr id="89" name="ZoneTexte 88"/>
        <xdr:cNvSpPr txBox="1"/>
      </xdr:nvSpPr>
      <xdr:spPr>
        <a:xfrm>
          <a:off x="31750" y="39853870"/>
          <a:ext cx="419290" cy="415574"/>
        </a:xfrm>
        <a:prstGeom prst="rect">
          <a:avLst/>
        </a:prstGeom>
        <a:solidFill>
          <a:srgbClr val="002469"/>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lstStyle/>
        <a:p>
          <a:pPr algn="ctr"/>
          <a:r>
            <a:rPr lang="fr-FR" sz="1600" b="0" spc="100">
              <a:solidFill>
                <a:schemeClr val="bg1"/>
              </a:solidFill>
              <a:latin typeface="Arial"/>
              <a:cs typeface="Arial"/>
            </a:rPr>
            <a:t>R</a:t>
          </a:r>
        </a:p>
      </xdr:txBody>
    </xdr:sp>
    <xdr:clientData/>
  </xdr:twoCellAnchor>
  <xdr:twoCellAnchor>
    <xdr:from>
      <xdr:col>0</xdr:col>
      <xdr:colOff>31750</xdr:colOff>
      <xdr:row>164</xdr:row>
      <xdr:rowOff>582930</xdr:rowOff>
    </xdr:from>
    <xdr:to>
      <xdr:col>0</xdr:col>
      <xdr:colOff>451040</xdr:colOff>
      <xdr:row>165</xdr:row>
      <xdr:rowOff>134904</xdr:rowOff>
    </xdr:to>
    <xdr:sp macro="" textlink="">
      <xdr:nvSpPr>
        <xdr:cNvPr id="90" name="ZoneTexte 89"/>
        <xdr:cNvSpPr txBox="1"/>
      </xdr:nvSpPr>
      <xdr:spPr>
        <a:xfrm>
          <a:off x="31750" y="45744130"/>
          <a:ext cx="419290" cy="415574"/>
        </a:xfrm>
        <a:prstGeom prst="rect">
          <a:avLst/>
        </a:prstGeom>
        <a:solidFill>
          <a:srgbClr val="002469"/>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lstStyle/>
        <a:p>
          <a:pPr algn="ctr"/>
          <a:r>
            <a:rPr lang="fr-FR" sz="1600" b="0" spc="100">
              <a:solidFill>
                <a:schemeClr val="bg1"/>
              </a:solidFill>
              <a:latin typeface="Arial"/>
              <a:cs typeface="Arial"/>
            </a:rPr>
            <a:t>S</a:t>
          </a:r>
        </a:p>
      </xdr:txBody>
    </xdr:sp>
    <xdr:clientData/>
  </xdr:twoCellAnchor>
  <xdr:twoCellAnchor>
    <xdr:from>
      <xdr:col>0</xdr:col>
      <xdr:colOff>31750</xdr:colOff>
      <xdr:row>186</xdr:row>
      <xdr:rowOff>297180</xdr:rowOff>
    </xdr:from>
    <xdr:to>
      <xdr:col>0</xdr:col>
      <xdr:colOff>451040</xdr:colOff>
      <xdr:row>187</xdr:row>
      <xdr:rowOff>77754</xdr:rowOff>
    </xdr:to>
    <xdr:sp macro="" textlink="">
      <xdr:nvSpPr>
        <xdr:cNvPr id="91" name="ZoneTexte 90"/>
        <xdr:cNvSpPr txBox="1"/>
      </xdr:nvSpPr>
      <xdr:spPr>
        <a:xfrm>
          <a:off x="31750" y="51909980"/>
          <a:ext cx="419290" cy="415574"/>
        </a:xfrm>
        <a:prstGeom prst="rect">
          <a:avLst/>
        </a:prstGeom>
        <a:solidFill>
          <a:srgbClr val="002469"/>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lstStyle/>
        <a:p>
          <a:pPr algn="ctr"/>
          <a:r>
            <a:rPr lang="fr-FR" sz="1600" b="0" spc="100">
              <a:solidFill>
                <a:schemeClr val="bg1"/>
              </a:solidFill>
              <a:latin typeface="Arial"/>
              <a:cs typeface="Arial"/>
            </a:rPr>
            <a:t>T</a:t>
          </a:r>
        </a:p>
      </xdr:txBody>
    </xdr:sp>
    <xdr:clientData/>
  </xdr:twoCellAnchor>
  <xdr:twoCellAnchor>
    <xdr:from>
      <xdr:col>0</xdr:col>
      <xdr:colOff>31750</xdr:colOff>
      <xdr:row>193</xdr:row>
      <xdr:rowOff>165100</xdr:rowOff>
    </xdr:from>
    <xdr:to>
      <xdr:col>0</xdr:col>
      <xdr:colOff>451040</xdr:colOff>
      <xdr:row>194</xdr:row>
      <xdr:rowOff>98074</xdr:rowOff>
    </xdr:to>
    <xdr:sp macro="" textlink="">
      <xdr:nvSpPr>
        <xdr:cNvPr id="92" name="ZoneTexte 91"/>
        <xdr:cNvSpPr txBox="1"/>
      </xdr:nvSpPr>
      <xdr:spPr>
        <a:xfrm>
          <a:off x="31750" y="53619400"/>
          <a:ext cx="419290" cy="415574"/>
        </a:xfrm>
        <a:prstGeom prst="rect">
          <a:avLst/>
        </a:prstGeom>
        <a:solidFill>
          <a:srgbClr val="002469"/>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lstStyle/>
        <a:p>
          <a:pPr algn="ctr"/>
          <a:r>
            <a:rPr lang="fr-FR" sz="1600" b="0" spc="100">
              <a:solidFill>
                <a:schemeClr val="bg1"/>
              </a:solidFill>
              <a:latin typeface="Arial"/>
              <a:cs typeface="Arial"/>
            </a:rPr>
            <a:t>V</a:t>
          </a:r>
        </a:p>
      </xdr:txBody>
    </xdr:sp>
    <xdr:clientData/>
  </xdr:twoCellAnchor>
  <xdr:twoCellAnchor>
    <xdr:from>
      <xdr:col>2</xdr:col>
      <xdr:colOff>448310</xdr:colOff>
      <xdr:row>3</xdr:row>
      <xdr:rowOff>595346</xdr:rowOff>
    </xdr:from>
    <xdr:to>
      <xdr:col>2</xdr:col>
      <xdr:colOff>792801</xdr:colOff>
      <xdr:row>3</xdr:row>
      <xdr:rowOff>936784</xdr:rowOff>
    </xdr:to>
    <xdr:sp macro="" textlink="">
      <xdr:nvSpPr>
        <xdr:cNvPr id="101" name="ZoneTexte 100">
          <a:hlinkClick xmlns:r="http://schemas.openxmlformats.org/officeDocument/2006/relationships" r:id="rId1"/>
        </xdr:cNvPr>
        <xdr:cNvSpPr txBox="1"/>
      </xdr:nvSpPr>
      <xdr:spPr>
        <a:xfrm>
          <a:off x="1527810" y="747746"/>
          <a:ext cx="344491" cy="3414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lstStyle/>
        <a:p>
          <a:pPr algn="ctr"/>
          <a:r>
            <a:rPr lang="fr-FR" sz="1400" b="1" spc="100">
              <a:solidFill>
                <a:schemeClr val="bg1"/>
              </a:solidFill>
              <a:latin typeface="Arial"/>
              <a:cs typeface="Arial"/>
            </a:rPr>
            <a:t>»»¢</a:t>
          </a:r>
        </a:p>
      </xdr:txBody>
    </xdr:sp>
    <xdr:clientData/>
  </xdr:twoCellAnchor>
  <xdr:twoCellAnchor>
    <xdr:from>
      <xdr:col>0</xdr:col>
      <xdr:colOff>31750</xdr:colOff>
      <xdr:row>98</xdr:row>
      <xdr:rowOff>187960</xdr:rowOff>
    </xdr:from>
    <xdr:to>
      <xdr:col>0</xdr:col>
      <xdr:colOff>451040</xdr:colOff>
      <xdr:row>99</xdr:row>
      <xdr:rowOff>108234</xdr:rowOff>
    </xdr:to>
    <xdr:sp macro="" textlink="">
      <xdr:nvSpPr>
        <xdr:cNvPr id="120" name="ZoneTexte 119"/>
        <xdr:cNvSpPr txBox="1"/>
      </xdr:nvSpPr>
      <xdr:spPr>
        <a:xfrm>
          <a:off x="31750" y="26769060"/>
          <a:ext cx="419290" cy="415574"/>
        </a:xfrm>
        <a:prstGeom prst="rect">
          <a:avLst/>
        </a:prstGeom>
        <a:solidFill>
          <a:srgbClr val="002469"/>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lstStyle/>
        <a:p>
          <a:pPr algn="ctr"/>
          <a:r>
            <a:rPr lang="fr-FR" sz="1600" b="0" spc="100">
              <a:solidFill>
                <a:schemeClr val="bg1"/>
              </a:solidFill>
              <a:latin typeface="Arial"/>
              <a:cs typeface="Arial"/>
            </a:rPr>
            <a:t>G</a:t>
          </a:r>
        </a:p>
      </xdr:txBody>
    </xdr:sp>
    <xdr:clientData/>
  </xdr:twoCellAnchor>
  <xdr:twoCellAnchor>
    <xdr:from>
      <xdr:col>0</xdr:col>
      <xdr:colOff>31750</xdr:colOff>
      <xdr:row>100</xdr:row>
      <xdr:rowOff>200660</xdr:rowOff>
    </xdr:from>
    <xdr:to>
      <xdr:col>0</xdr:col>
      <xdr:colOff>451040</xdr:colOff>
      <xdr:row>101</xdr:row>
      <xdr:rowOff>120934</xdr:rowOff>
    </xdr:to>
    <xdr:sp macro="" textlink="">
      <xdr:nvSpPr>
        <xdr:cNvPr id="121" name="ZoneTexte 120"/>
        <xdr:cNvSpPr txBox="1"/>
      </xdr:nvSpPr>
      <xdr:spPr>
        <a:xfrm>
          <a:off x="31750" y="27594560"/>
          <a:ext cx="419290" cy="415574"/>
        </a:xfrm>
        <a:prstGeom prst="rect">
          <a:avLst/>
        </a:prstGeom>
        <a:solidFill>
          <a:srgbClr val="002469"/>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lstStyle/>
        <a:p>
          <a:pPr algn="ctr"/>
          <a:r>
            <a:rPr lang="fr-FR" sz="1600" b="0" spc="100">
              <a:solidFill>
                <a:schemeClr val="bg1"/>
              </a:solidFill>
              <a:latin typeface="Arial"/>
              <a:cs typeface="Arial"/>
            </a:rPr>
            <a:t>H</a:t>
          </a:r>
        </a:p>
      </xdr:txBody>
    </xdr:sp>
    <xdr:clientData/>
  </xdr:twoCellAnchor>
  <xdr:twoCellAnchor>
    <xdr:from>
      <xdr:col>0</xdr:col>
      <xdr:colOff>31750</xdr:colOff>
      <xdr:row>102</xdr:row>
      <xdr:rowOff>321310</xdr:rowOff>
    </xdr:from>
    <xdr:to>
      <xdr:col>0</xdr:col>
      <xdr:colOff>451040</xdr:colOff>
      <xdr:row>103</xdr:row>
      <xdr:rowOff>101884</xdr:rowOff>
    </xdr:to>
    <xdr:sp macro="" textlink="">
      <xdr:nvSpPr>
        <xdr:cNvPr id="122" name="ZoneTexte 121"/>
        <xdr:cNvSpPr txBox="1"/>
      </xdr:nvSpPr>
      <xdr:spPr>
        <a:xfrm>
          <a:off x="31750" y="28515310"/>
          <a:ext cx="419290" cy="415574"/>
        </a:xfrm>
        <a:prstGeom prst="rect">
          <a:avLst/>
        </a:prstGeom>
        <a:solidFill>
          <a:srgbClr val="002469"/>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lstStyle/>
        <a:p>
          <a:pPr algn="ctr"/>
          <a:r>
            <a:rPr lang="fr-FR" sz="1600" b="0" spc="100">
              <a:solidFill>
                <a:schemeClr val="bg1"/>
              </a:solidFill>
              <a:latin typeface="Arial"/>
              <a:cs typeface="Arial"/>
            </a:rPr>
            <a:t>I</a:t>
          </a:r>
        </a:p>
      </xdr:txBody>
    </xdr:sp>
    <xdr:clientData/>
  </xdr:twoCellAnchor>
  <xdr:twoCellAnchor>
    <xdr:from>
      <xdr:col>0</xdr:col>
      <xdr:colOff>88900</xdr:colOff>
      <xdr:row>1</xdr:row>
      <xdr:rowOff>6350</xdr:rowOff>
    </xdr:from>
    <xdr:to>
      <xdr:col>2</xdr:col>
      <xdr:colOff>5918200</xdr:colOff>
      <xdr:row>1</xdr:row>
      <xdr:rowOff>1123950</xdr:rowOff>
    </xdr:to>
    <xdr:grpSp>
      <xdr:nvGrpSpPr>
        <xdr:cNvPr id="5" name="Grouper 4"/>
        <xdr:cNvGrpSpPr/>
      </xdr:nvGrpSpPr>
      <xdr:grpSpPr>
        <a:xfrm>
          <a:off x="88900" y="168275"/>
          <a:ext cx="6048375" cy="1117600"/>
          <a:chOff x="88900" y="158750"/>
          <a:chExt cx="6908800" cy="1117600"/>
        </a:xfrm>
      </xdr:grpSpPr>
      <xdr:pic>
        <xdr:nvPicPr>
          <xdr:cNvPr id="3" name="Image 2"/>
          <xdr:cNvPicPr>
            <a:picLocks noChangeAspect="1"/>
          </xdr:cNvPicPr>
        </xdr:nvPicPr>
        <xdr:blipFill>
          <a:blip xmlns:r="http://schemas.openxmlformats.org/officeDocument/2006/relationships" r:embed="rId2"/>
          <a:stretch>
            <a:fillRect/>
          </a:stretch>
        </xdr:blipFill>
        <xdr:spPr>
          <a:xfrm>
            <a:off x="88900" y="158750"/>
            <a:ext cx="6906768" cy="1115568"/>
          </a:xfrm>
          <a:prstGeom prst="rect">
            <a:avLst/>
          </a:prstGeom>
        </xdr:spPr>
      </xdr:pic>
      <xdr:sp macro="" textlink="">
        <xdr:nvSpPr>
          <xdr:cNvPr id="4" name="Rectangle 3">
            <a:hlinkClick xmlns:r="http://schemas.openxmlformats.org/officeDocument/2006/relationships" r:id="rId3"/>
          </xdr:cNvPr>
          <xdr:cNvSpPr/>
        </xdr:nvSpPr>
        <xdr:spPr>
          <a:xfrm>
            <a:off x="5918200" y="165100"/>
            <a:ext cx="1079500" cy="196850"/>
          </a:xfrm>
          <a:prstGeom prst="rect">
            <a:avLst/>
          </a:prstGeom>
          <a:noFill/>
          <a:ln>
            <a:noFill/>
          </a:ln>
          <a:effectLst/>
        </xdr:spPr>
        <xdr:style>
          <a:lnRef idx="1">
            <a:schemeClr val="accent1"/>
          </a:lnRef>
          <a:fillRef idx="3">
            <a:schemeClr val="accent1"/>
          </a:fillRef>
          <a:effectRef idx="2">
            <a:schemeClr val="accent1"/>
          </a:effectRef>
          <a:fontRef idx="minor">
            <a:schemeClr val="lt1"/>
          </a:fontRef>
        </xdr:style>
        <xdr:txBody>
          <a:bodyPr vertOverflow="clip" horzOverflow="clip" rtlCol="0" anchor="t"/>
          <a:lstStyle/>
          <a:p>
            <a:pPr algn="l"/>
            <a:endParaRPr lang="fr-FR" sz="1100"/>
          </a:p>
        </xdr:txBody>
      </xdr:sp>
      <xdr:sp macro="" textlink="">
        <xdr:nvSpPr>
          <xdr:cNvPr id="41" name="Rectangle 40">
            <a:hlinkClick xmlns:r="http://schemas.openxmlformats.org/officeDocument/2006/relationships" r:id="rId4"/>
          </xdr:cNvPr>
          <xdr:cNvSpPr/>
        </xdr:nvSpPr>
        <xdr:spPr>
          <a:xfrm>
            <a:off x="5918200" y="393700"/>
            <a:ext cx="1079500" cy="196850"/>
          </a:xfrm>
          <a:prstGeom prst="rect">
            <a:avLst/>
          </a:prstGeom>
          <a:noFill/>
          <a:ln>
            <a:noFill/>
          </a:ln>
          <a:effectLst/>
        </xdr:spPr>
        <xdr:style>
          <a:lnRef idx="1">
            <a:schemeClr val="accent1"/>
          </a:lnRef>
          <a:fillRef idx="3">
            <a:schemeClr val="accent1"/>
          </a:fillRef>
          <a:effectRef idx="2">
            <a:schemeClr val="accent1"/>
          </a:effectRef>
          <a:fontRef idx="minor">
            <a:schemeClr val="lt1"/>
          </a:fontRef>
        </xdr:style>
        <xdr:txBody>
          <a:bodyPr vertOverflow="clip" horzOverflow="clip" rtlCol="0" anchor="t"/>
          <a:lstStyle/>
          <a:p>
            <a:pPr algn="l"/>
            <a:endParaRPr lang="fr-FR" sz="1100"/>
          </a:p>
        </xdr:txBody>
      </xdr:sp>
      <xdr:sp macro="" textlink="">
        <xdr:nvSpPr>
          <xdr:cNvPr id="42" name="Rectangle 41">
            <a:hlinkClick xmlns:r="http://schemas.openxmlformats.org/officeDocument/2006/relationships" r:id="rId5"/>
          </xdr:cNvPr>
          <xdr:cNvSpPr/>
        </xdr:nvSpPr>
        <xdr:spPr>
          <a:xfrm>
            <a:off x="95250" y="882650"/>
            <a:ext cx="425450" cy="393700"/>
          </a:xfrm>
          <a:prstGeom prst="rect">
            <a:avLst/>
          </a:prstGeom>
          <a:noFill/>
          <a:ln>
            <a:noFill/>
          </a:ln>
          <a:effectLst/>
        </xdr:spPr>
        <xdr:style>
          <a:lnRef idx="1">
            <a:schemeClr val="accent1"/>
          </a:lnRef>
          <a:fillRef idx="3">
            <a:schemeClr val="accent1"/>
          </a:fillRef>
          <a:effectRef idx="2">
            <a:schemeClr val="accent1"/>
          </a:effectRef>
          <a:fontRef idx="minor">
            <a:schemeClr val="lt1"/>
          </a:fontRef>
        </xdr:style>
        <xdr:txBody>
          <a:bodyPr vertOverflow="clip" horzOverflow="clip" rtlCol="0" anchor="t"/>
          <a:lstStyle/>
          <a:p>
            <a:pPr algn="l"/>
            <a:endParaRPr lang="fr-FR" sz="1100"/>
          </a:p>
        </xdr:txBody>
      </xdr:sp>
      <xdr:sp macro="" textlink="">
        <xdr:nvSpPr>
          <xdr:cNvPr id="43" name="Rectangle 42">
            <a:hlinkClick xmlns:r="http://schemas.openxmlformats.org/officeDocument/2006/relationships" r:id="rId6"/>
          </xdr:cNvPr>
          <xdr:cNvSpPr/>
        </xdr:nvSpPr>
        <xdr:spPr>
          <a:xfrm>
            <a:off x="546100" y="882650"/>
            <a:ext cx="425450" cy="393700"/>
          </a:xfrm>
          <a:prstGeom prst="rect">
            <a:avLst/>
          </a:prstGeom>
          <a:noFill/>
          <a:ln>
            <a:noFill/>
          </a:ln>
          <a:effectLst/>
        </xdr:spPr>
        <xdr:style>
          <a:lnRef idx="1">
            <a:schemeClr val="accent1"/>
          </a:lnRef>
          <a:fillRef idx="3">
            <a:schemeClr val="accent1"/>
          </a:fillRef>
          <a:effectRef idx="2">
            <a:schemeClr val="accent1"/>
          </a:effectRef>
          <a:fontRef idx="minor">
            <a:schemeClr val="lt1"/>
          </a:fontRef>
        </xdr:style>
        <xdr:txBody>
          <a:bodyPr vertOverflow="clip" horzOverflow="clip" rtlCol="0" anchor="t"/>
          <a:lstStyle/>
          <a:p>
            <a:pPr algn="l"/>
            <a:endParaRPr lang="fr-FR" sz="1100"/>
          </a:p>
        </xdr:txBody>
      </xdr:sp>
      <xdr:sp macro="" textlink="">
        <xdr:nvSpPr>
          <xdr:cNvPr id="44" name="Rectangle 43">
            <a:hlinkClick xmlns:r="http://schemas.openxmlformats.org/officeDocument/2006/relationships" r:id="rId7"/>
          </xdr:cNvPr>
          <xdr:cNvSpPr/>
        </xdr:nvSpPr>
        <xdr:spPr>
          <a:xfrm>
            <a:off x="1009650" y="882650"/>
            <a:ext cx="425450" cy="393700"/>
          </a:xfrm>
          <a:prstGeom prst="rect">
            <a:avLst/>
          </a:prstGeom>
          <a:noFill/>
          <a:ln>
            <a:noFill/>
          </a:ln>
          <a:effectLst/>
        </xdr:spPr>
        <xdr:style>
          <a:lnRef idx="1">
            <a:schemeClr val="accent1"/>
          </a:lnRef>
          <a:fillRef idx="3">
            <a:schemeClr val="accent1"/>
          </a:fillRef>
          <a:effectRef idx="2">
            <a:schemeClr val="accent1"/>
          </a:effectRef>
          <a:fontRef idx="minor">
            <a:schemeClr val="lt1"/>
          </a:fontRef>
        </xdr:style>
        <xdr:txBody>
          <a:bodyPr vertOverflow="clip" horzOverflow="clip" rtlCol="0" anchor="t"/>
          <a:lstStyle/>
          <a:p>
            <a:pPr algn="l"/>
            <a:endParaRPr lang="fr-FR" sz="1100"/>
          </a:p>
        </xdr:txBody>
      </xdr:sp>
      <xdr:sp macro="" textlink="">
        <xdr:nvSpPr>
          <xdr:cNvPr id="45" name="Rectangle 44">
            <a:hlinkClick xmlns:r="http://schemas.openxmlformats.org/officeDocument/2006/relationships" r:id="rId8"/>
          </xdr:cNvPr>
          <xdr:cNvSpPr/>
        </xdr:nvSpPr>
        <xdr:spPr>
          <a:xfrm>
            <a:off x="1479550" y="882650"/>
            <a:ext cx="425450" cy="393700"/>
          </a:xfrm>
          <a:prstGeom prst="rect">
            <a:avLst/>
          </a:prstGeom>
          <a:noFill/>
          <a:ln>
            <a:noFill/>
          </a:ln>
          <a:effectLst/>
        </xdr:spPr>
        <xdr:style>
          <a:lnRef idx="1">
            <a:schemeClr val="accent1"/>
          </a:lnRef>
          <a:fillRef idx="3">
            <a:schemeClr val="accent1"/>
          </a:fillRef>
          <a:effectRef idx="2">
            <a:schemeClr val="accent1"/>
          </a:effectRef>
          <a:fontRef idx="minor">
            <a:schemeClr val="lt1"/>
          </a:fontRef>
        </xdr:style>
        <xdr:txBody>
          <a:bodyPr vertOverflow="clip" horzOverflow="clip" rtlCol="0" anchor="t"/>
          <a:lstStyle/>
          <a:p>
            <a:pPr algn="l"/>
            <a:endParaRPr lang="fr-FR" sz="1100"/>
          </a:p>
        </xdr:txBody>
      </xdr:sp>
      <xdr:sp macro="" textlink="">
        <xdr:nvSpPr>
          <xdr:cNvPr id="46" name="Rectangle 45">
            <a:hlinkClick xmlns:r="http://schemas.openxmlformats.org/officeDocument/2006/relationships" r:id="rId1"/>
          </xdr:cNvPr>
          <xdr:cNvSpPr/>
        </xdr:nvSpPr>
        <xdr:spPr>
          <a:xfrm>
            <a:off x="1943100" y="882650"/>
            <a:ext cx="425450" cy="393700"/>
          </a:xfrm>
          <a:prstGeom prst="rect">
            <a:avLst/>
          </a:prstGeom>
          <a:noFill/>
          <a:ln>
            <a:noFill/>
          </a:ln>
          <a:effectLst/>
        </xdr:spPr>
        <xdr:style>
          <a:lnRef idx="1">
            <a:schemeClr val="accent1"/>
          </a:lnRef>
          <a:fillRef idx="3">
            <a:schemeClr val="accent1"/>
          </a:fillRef>
          <a:effectRef idx="2">
            <a:schemeClr val="accent1"/>
          </a:effectRef>
          <a:fontRef idx="minor">
            <a:schemeClr val="lt1"/>
          </a:fontRef>
        </xdr:style>
        <xdr:txBody>
          <a:bodyPr vertOverflow="clip" horzOverflow="clip" rtlCol="0" anchor="t"/>
          <a:lstStyle/>
          <a:p>
            <a:pPr algn="l"/>
            <a:endParaRPr lang="fr-FR" sz="1100"/>
          </a:p>
        </xdr:txBody>
      </xdr:sp>
      <xdr:sp macro="" textlink="">
        <xdr:nvSpPr>
          <xdr:cNvPr id="47" name="Rectangle 46">
            <a:hlinkClick xmlns:r="http://schemas.openxmlformats.org/officeDocument/2006/relationships" r:id="rId9"/>
          </xdr:cNvPr>
          <xdr:cNvSpPr/>
        </xdr:nvSpPr>
        <xdr:spPr>
          <a:xfrm>
            <a:off x="2413000" y="882650"/>
            <a:ext cx="425450" cy="393700"/>
          </a:xfrm>
          <a:prstGeom prst="rect">
            <a:avLst/>
          </a:prstGeom>
          <a:noFill/>
          <a:ln>
            <a:noFill/>
          </a:ln>
          <a:effectLst/>
        </xdr:spPr>
        <xdr:style>
          <a:lnRef idx="1">
            <a:schemeClr val="accent1"/>
          </a:lnRef>
          <a:fillRef idx="3">
            <a:schemeClr val="accent1"/>
          </a:fillRef>
          <a:effectRef idx="2">
            <a:schemeClr val="accent1"/>
          </a:effectRef>
          <a:fontRef idx="minor">
            <a:schemeClr val="lt1"/>
          </a:fontRef>
        </xdr:style>
        <xdr:txBody>
          <a:bodyPr vertOverflow="clip" horzOverflow="clip" rtlCol="0" anchor="t"/>
          <a:lstStyle/>
          <a:p>
            <a:pPr algn="l"/>
            <a:endParaRPr lang="fr-FR" sz="1100"/>
          </a:p>
        </xdr:txBody>
      </xdr:sp>
      <xdr:sp macro="" textlink="">
        <xdr:nvSpPr>
          <xdr:cNvPr id="48" name="Rectangle 47">
            <a:hlinkClick xmlns:r="http://schemas.openxmlformats.org/officeDocument/2006/relationships" r:id="rId10"/>
          </xdr:cNvPr>
          <xdr:cNvSpPr/>
        </xdr:nvSpPr>
        <xdr:spPr>
          <a:xfrm>
            <a:off x="2870200" y="882650"/>
            <a:ext cx="425450" cy="393700"/>
          </a:xfrm>
          <a:prstGeom prst="rect">
            <a:avLst/>
          </a:prstGeom>
          <a:noFill/>
          <a:ln>
            <a:noFill/>
          </a:ln>
          <a:effectLst/>
        </xdr:spPr>
        <xdr:style>
          <a:lnRef idx="1">
            <a:schemeClr val="accent1"/>
          </a:lnRef>
          <a:fillRef idx="3">
            <a:schemeClr val="accent1"/>
          </a:fillRef>
          <a:effectRef idx="2">
            <a:schemeClr val="accent1"/>
          </a:effectRef>
          <a:fontRef idx="minor">
            <a:schemeClr val="lt1"/>
          </a:fontRef>
        </xdr:style>
        <xdr:txBody>
          <a:bodyPr vertOverflow="clip" horzOverflow="clip" rtlCol="0" anchor="t"/>
          <a:lstStyle/>
          <a:p>
            <a:pPr algn="l"/>
            <a:endParaRPr lang="fr-FR" sz="1100"/>
          </a:p>
        </xdr:txBody>
      </xdr:sp>
      <xdr:sp macro="" textlink="">
        <xdr:nvSpPr>
          <xdr:cNvPr id="49" name="Rectangle 48">
            <a:hlinkClick xmlns:r="http://schemas.openxmlformats.org/officeDocument/2006/relationships" r:id="rId11"/>
          </xdr:cNvPr>
          <xdr:cNvSpPr/>
        </xdr:nvSpPr>
        <xdr:spPr>
          <a:xfrm>
            <a:off x="3327400" y="882650"/>
            <a:ext cx="425450" cy="393700"/>
          </a:xfrm>
          <a:prstGeom prst="rect">
            <a:avLst/>
          </a:prstGeom>
          <a:noFill/>
          <a:ln>
            <a:noFill/>
          </a:ln>
          <a:effectLst/>
        </xdr:spPr>
        <xdr:style>
          <a:lnRef idx="1">
            <a:schemeClr val="accent1"/>
          </a:lnRef>
          <a:fillRef idx="3">
            <a:schemeClr val="accent1"/>
          </a:fillRef>
          <a:effectRef idx="2">
            <a:schemeClr val="accent1"/>
          </a:effectRef>
          <a:fontRef idx="minor">
            <a:schemeClr val="lt1"/>
          </a:fontRef>
        </xdr:style>
        <xdr:txBody>
          <a:bodyPr vertOverflow="clip" horzOverflow="clip" rtlCol="0" anchor="t"/>
          <a:lstStyle/>
          <a:p>
            <a:pPr algn="l"/>
            <a:endParaRPr lang="fr-FR" sz="1100"/>
          </a:p>
        </xdr:txBody>
      </xdr:sp>
      <xdr:sp macro="" textlink="">
        <xdr:nvSpPr>
          <xdr:cNvPr id="50" name="Rectangle 49">
            <a:hlinkClick xmlns:r="http://schemas.openxmlformats.org/officeDocument/2006/relationships" r:id="rId12"/>
          </xdr:cNvPr>
          <xdr:cNvSpPr/>
        </xdr:nvSpPr>
        <xdr:spPr>
          <a:xfrm>
            <a:off x="3784600" y="882650"/>
            <a:ext cx="425450" cy="393700"/>
          </a:xfrm>
          <a:prstGeom prst="rect">
            <a:avLst/>
          </a:prstGeom>
          <a:noFill/>
          <a:ln>
            <a:noFill/>
          </a:ln>
          <a:effectLst/>
        </xdr:spPr>
        <xdr:style>
          <a:lnRef idx="1">
            <a:schemeClr val="accent1"/>
          </a:lnRef>
          <a:fillRef idx="3">
            <a:schemeClr val="accent1"/>
          </a:fillRef>
          <a:effectRef idx="2">
            <a:schemeClr val="accent1"/>
          </a:effectRef>
          <a:fontRef idx="minor">
            <a:schemeClr val="lt1"/>
          </a:fontRef>
        </xdr:style>
        <xdr:txBody>
          <a:bodyPr vertOverflow="clip" horzOverflow="clip" rtlCol="0" anchor="t"/>
          <a:lstStyle/>
          <a:p>
            <a:pPr algn="l"/>
            <a:endParaRPr lang="fr-FR" sz="1100"/>
          </a:p>
        </xdr:txBody>
      </xdr:sp>
      <xdr:sp macro="" textlink="">
        <xdr:nvSpPr>
          <xdr:cNvPr id="51" name="Rectangle 50">
            <a:hlinkClick xmlns:r="http://schemas.openxmlformats.org/officeDocument/2006/relationships" r:id="rId13"/>
          </xdr:cNvPr>
          <xdr:cNvSpPr/>
        </xdr:nvSpPr>
        <xdr:spPr>
          <a:xfrm>
            <a:off x="4254500" y="882650"/>
            <a:ext cx="425450" cy="393700"/>
          </a:xfrm>
          <a:prstGeom prst="rect">
            <a:avLst/>
          </a:prstGeom>
          <a:noFill/>
          <a:ln>
            <a:noFill/>
          </a:ln>
          <a:effectLst/>
        </xdr:spPr>
        <xdr:style>
          <a:lnRef idx="1">
            <a:schemeClr val="accent1"/>
          </a:lnRef>
          <a:fillRef idx="3">
            <a:schemeClr val="accent1"/>
          </a:fillRef>
          <a:effectRef idx="2">
            <a:schemeClr val="accent1"/>
          </a:effectRef>
          <a:fontRef idx="minor">
            <a:schemeClr val="lt1"/>
          </a:fontRef>
        </xdr:style>
        <xdr:txBody>
          <a:bodyPr vertOverflow="clip" horzOverflow="clip" rtlCol="0" anchor="t"/>
          <a:lstStyle/>
          <a:p>
            <a:pPr algn="l"/>
            <a:endParaRPr lang="fr-FR" sz="1100"/>
          </a:p>
        </xdr:txBody>
      </xdr:sp>
      <xdr:sp macro="" textlink="">
        <xdr:nvSpPr>
          <xdr:cNvPr id="52" name="Rectangle 51">
            <a:hlinkClick xmlns:r="http://schemas.openxmlformats.org/officeDocument/2006/relationships" r:id="rId14"/>
          </xdr:cNvPr>
          <xdr:cNvSpPr/>
        </xdr:nvSpPr>
        <xdr:spPr>
          <a:xfrm>
            <a:off x="4718050" y="882650"/>
            <a:ext cx="425450" cy="393700"/>
          </a:xfrm>
          <a:prstGeom prst="rect">
            <a:avLst/>
          </a:prstGeom>
          <a:noFill/>
          <a:ln>
            <a:noFill/>
          </a:ln>
          <a:effectLst/>
        </xdr:spPr>
        <xdr:style>
          <a:lnRef idx="1">
            <a:schemeClr val="accent1"/>
          </a:lnRef>
          <a:fillRef idx="3">
            <a:schemeClr val="accent1"/>
          </a:fillRef>
          <a:effectRef idx="2">
            <a:schemeClr val="accent1"/>
          </a:effectRef>
          <a:fontRef idx="minor">
            <a:schemeClr val="lt1"/>
          </a:fontRef>
        </xdr:style>
        <xdr:txBody>
          <a:bodyPr vertOverflow="clip" horzOverflow="clip" rtlCol="0" anchor="t"/>
          <a:lstStyle/>
          <a:p>
            <a:pPr algn="l"/>
            <a:endParaRPr lang="fr-FR" sz="1100"/>
          </a:p>
        </xdr:txBody>
      </xdr:sp>
      <xdr:sp macro="" textlink="">
        <xdr:nvSpPr>
          <xdr:cNvPr id="53" name="Rectangle 52">
            <a:hlinkClick xmlns:r="http://schemas.openxmlformats.org/officeDocument/2006/relationships" r:id="rId15"/>
          </xdr:cNvPr>
          <xdr:cNvSpPr/>
        </xdr:nvSpPr>
        <xdr:spPr>
          <a:xfrm>
            <a:off x="5175250" y="882650"/>
            <a:ext cx="425450" cy="393700"/>
          </a:xfrm>
          <a:prstGeom prst="rect">
            <a:avLst/>
          </a:prstGeom>
          <a:noFill/>
          <a:ln>
            <a:noFill/>
          </a:ln>
          <a:effectLst/>
        </xdr:spPr>
        <xdr:style>
          <a:lnRef idx="1">
            <a:schemeClr val="accent1"/>
          </a:lnRef>
          <a:fillRef idx="3">
            <a:schemeClr val="accent1"/>
          </a:fillRef>
          <a:effectRef idx="2">
            <a:schemeClr val="accent1"/>
          </a:effectRef>
          <a:fontRef idx="minor">
            <a:schemeClr val="lt1"/>
          </a:fontRef>
        </xdr:style>
        <xdr:txBody>
          <a:bodyPr vertOverflow="clip" horzOverflow="clip" rtlCol="0" anchor="t"/>
          <a:lstStyle/>
          <a:p>
            <a:pPr algn="l"/>
            <a:endParaRPr lang="fr-FR" sz="1100"/>
          </a:p>
        </xdr:txBody>
      </xdr:sp>
      <xdr:sp macro="" textlink="">
        <xdr:nvSpPr>
          <xdr:cNvPr id="54" name="Rectangle 53">
            <a:hlinkClick xmlns:r="http://schemas.openxmlformats.org/officeDocument/2006/relationships" r:id="rId16"/>
          </xdr:cNvPr>
          <xdr:cNvSpPr/>
        </xdr:nvSpPr>
        <xdr:spPr>
          <a:xfrm>
            <a:off x="5638800" y="882650"/>
            <a:ext cx="425450" cy="393700"/>
          </a:xfrm>
          <a:prstGeom prst="rect">
            <a:avLst/>
          </a:prstGeom>
          <a:noFill/>
          <a:ln>
            <a:noFill/>
          </a:ln>
          <a:effectLst/>
        </xdr:spPr>
        <xdr:style>
          <a:lnRef idx="1">
            <a:schemeClr val="accent1"/>
          </a:lnRef>
          <a:fillRef idx="3">
            <a:schemeClr val="accent1"/>
          </a:fillRef>
          <a:effectRef idx="2">
            <a:schemeClr val="accent1"/>
          </a:effectRef>
          <a:fontRef idx="minor">
            <a:schemeClr val="lt1"/>
          </a:fontRef>
        </xdr:style>
        <xdr:txBody>
          <a:bodyPr vertOverflow="clip" horzOverflow="clip" rtlCol="0" anchor="t"/>
          <a:lstStyle/>
          <a:p>
            <a:pPr algn="l"/>
            <a:endParaRPr lang="fr-FR" sz="1100"/>
          </a:p>
        </xdr:txBody>
      </xdr:sp>
      <xdr:sp macro="" textlink="">
        <xdr:nvSpPr>
          <xdr:cNvPr id="55" name="Rectangle 54">
            <a:hlinkClick xmlns:r="http://schemas.openxmlformats.org/officeDocument/2006/relationships" r:id="rId17"/>
          </xdr:cNvPr>
          <xdr:cNvSpPr/>
        </xdr:nvSpPr>
        <xdr:spPr>
          <a:xfrm>
            <a:off x="6102350" y="882650"/>
            <a:ext cx="425450" cy="393700"/>
          </a:xfrm>
          <a:prstGeom prst="rect">
            <a:avLst/>
          </a:prstGeom>
          <a:noFill/>
          <a:ln>
            <a:noFill/>
          </a:ln>
          <a:effectLst/>
        </xdr:spPr>
        <xdr:style>
          <a:lnRef idx="1">
            <a:schemeClr val="accent1"/>
          </a:lnRef>
          <a:fillRef idx="3">
            <a:schemeClr val="accent1"/>
          </a:fillRef>
          <a:effectRef idx="2">
            <a:schemeClr val="accent1"/>
          </a:effectRef>
          <a:fontRef idx="minor">
            <a:schemeClr val="lt1"/>
          </a:fontRef>
        </xdr:style>
        <xdr:txBody>
          <a:bodyPr vertOverflow="clip" horzOverflow="clip" rtlCol="0" anchor="t"/>
          <a:lstStyle/>
          <a:p>
            <a:pPr algn="l"/>
            <a:endParaRPr lang="fr-FR" sz="1100"/>
          </a:p>
        </xdr:txBody>
      </xdr:sp>
      <xdr:sp macro="" textlink="">
        <xdr:nvSpPr>
          <xdr:cNvPr id="56" name="Rectangle 55">
            <a:hlinkClick xmlns:r="http://schemas.openxmlformats.org/officeDocument/2006/relationships" r:id="rId18"/>
          </xdr:cNvPr>
          <xdr:cNvSpPr/>
        </xdr:nvSpPr>
        <xdr:spPr>
          <a:xfrm>
            <a:off x="6565900" y="882650"/>
            <a:ext cx="425450" cy="393700"/>
          </a:xfrm>
          <a:prstGeom prst="rect">
            <a:avLst/>
          </a:prstGeom>
          <a:noFill/>
          <a:ln>
            <a:noFill/>
          </a:ln>
          <a:effectLst/>
        </xdr:spPr>
        <xdr:style>
          <a:lnRef idx="1">
            <a:schemeClr val="accent1"/>
          </a:lnRef>
          <a:fillRef idx="3">
            <a:schemeClr val="accent1"/>
          </a:fillRef>
          <a:effectRef idx="2">
            <a:schemeClr val="accent1"/>
          </a:effectRef>
          <a:fontRef idx="minor">
            <a:schemeClr val="lt1"/>
          </a:fontRef>
        </xdr:style>
        <xdr:txBody>
          <a:bodyPr vertOverflow="clip" horzOverflow="clip" rtlCol="0" anchor="t"/>
          <a:lstStyle/>
          <a:p>
            <a:pPr algn="l"/>
            <a:endParaRPr lang="fr-FR" sz="1100"/>
          </a:p>
        </xdr:txBody>
      </xdr:sp>
    </xdr:grp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92075</xdr:colOff>
      <xdr:row>2</xdr:row>
      <xdr:rowOff>568312</xdr:rowOff>
    </xdr:from>
    <xdr:to>
      <xdr:col>11</xdr:col>
      <xdr:colOff>647535</xdr:colOff>
      <xdr:row>3</xdr:row>
      <xdr:rowOff>76204</xdr:rowOff>
    </xdr:to>
    <xdr:grpSp>
      <xdr:nvGrpSpPr>
        <xdr:cNvPr id="107" name="Grouper 106"/>
        <xdr:cNvGrpSpPr/>
      </xdr:nvGrpSpPr>
      <xdr:grpSpPr>
        <a:xfrm>
          <a:off x="92075" y="2063737"/>
          <a:ext cx="6060910" cy="203217"/>
          <a:chOff x="184149" y="1745021"/>
          <a:chExt cx="5826759" cy="202675"/>
        </a:xfrm>
      </xdr:grpSpPr>
      <xdr:sp macro="" textlink="">
        <xdr:nvSpPr>
          <xdr:cNvPr id="108" name="Text Box 895"/>
          <xdr:cNvSpPr txBox="1">
            <a:spLocks noChangeArrowheads="1"/>
          </xdr:cNvSpPr>
        </xdr:nvSpPr>
        <xdr:spPr bwMode="auto">
          <a:xfrm>
            <a:off x="432206" y="1745021"/>
            <a:ext cx="5578702" cy="2026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0" rIns="0" bIns="0" anchor="t" upright="1"/>
          <a:lstStyle/>
          <a:p>
            <a:pPr algn="l" rtl="0">
              <a:defRPr sz="1000"/>
            </a:pPr>
            <a:r>
              <a:rPr lang="en-CA" sz="1200" b="1" i="0" u="none" strike="noStrike" baseline="0">
                <a:solidFill>
                  <a:srgbClr val="002469"/>
                </a:solidFill>
                <a:latin typeface="Arial"/>
                <a:cs typeface="Arial"/>
              </a:rPr>
              <a:t>1- La compagnie</a:t>
            </a:r>
          </a:p>
        </xdr:txBody>
      </xdr:sp>
      <xdr:sp macro="" textlink="">
        <xdr:nvSpPr>
          <xdr:cNvPr id="109" name="Triangle isocèle 108"/>
          <xdr:cNvSpPr/>
        </xdr:nvSpPr>
        <xdr:spPr>
          <a:xfrm rot="5400000">
            <a:off x="173786" y="1826466"/>
            <a:ext cx="95250" cy="74523"/>
          </a:xfrm>
          <a:prstGeom prst="triangle">
            <a:avLst/>
          </a:prstGeom>
          <a:solidFill>
            <a:srgbClr val="002469"/>
          </a:solidFill>
          <a:ln>
            <a:noFill/>
          </a:ln>
          <a:effectLst/>
        </xdr:spPr>
        <xdr:style>
          <a:lnRef idx="1">
            <a:schemeClr val="accent1"/>
          </a:lnRef>
          <a:fillRef idx="3">
            <a:schemeClr val="accent1"/>
          </a:fillRef>
          <a:effectRef idx="2">
            <a:schemeClr val="accent1"/>
          </a:effectRef>
          <a:fontRef idx="minor">
            <a:schemeClr val="lt1"/>
          </a:fontRef>
        </xdr:style>
        <xdr:txBody>
          <a:bodyPr vertOverflow="clip" horzOverflow="clip" lIns="0" tIns="0" rIns="0" bIns="0" rtlCol="0" anchor="t"/>
          <a:lstStyle/>
          <a:p>
            <a:pPr algn="l"/>
            <a:endParaRPr lang="fr-FR" sz="1100"/>
          </a:p>
        </xdr:txBody>
      </xdr:sp>
      <xdr:cxnSp macro="">
        <xdr:nvCxnSpPr>
          <xdr:cNvPr id="110" name="Connecteur droit 109"/>
          <xdr:cNvCxnSpPr/>
        </xdr:nvCxnSpPr>
        <xdr:spPr>
          <a:xfrm>
            <a:off x="465923" y="1930432"/>
            <a:ext cx="5458985" cy="0"/>
          </a:xfrm>
          <a:prstGeom prst="line">
            <a:avLst/>
          </a:prstGeom>
          <a:ln w="9525">
            <a:solidFill>
              <a:srgbClr val="002469"/>
            </a:solidFill>
          </a:ln>
          <a:effectLst/>
        </xdr:spPr>
        <xdr:style>
          <a:lnRef idx="2">
            <a:schemeClr val="accent1"/>
          </a:lnRef>
          <a:fillRef idx="0">
            <a:schemeClr val="accent1"/>
          </a:fillRef>
          <a:effectRef idx="1">
            <a:schemeClr val="accent1"/>
          </a:effectRef>
          <a:fontRef idx="minor">
            <a:schemeClr val="tx1"/>
          </a:fontRef>
        </xdr:style>
      </xdr:cxnSp>
    </xdr:grpSp>
    <xdr:clientData/>
  </xdr:twoCellAnchor>
  <xdr:twoCellAnchor>
    <xdr:from>
      <xdr:col>0</xdr:col>
      <xdr:colOff>92075</xdr:colOff>
      <xdr:row>20</xdr:row>
      <xdr:rowOff>409566</xdr:rowOff>
    </xdr:from>
    <xdr:to>
      <xdr:col>11</xdr:col>
      <xdr:colOff>647535</xdr:colOff>
      <xdr:row>20</xdr:row>
      <xdr:rowOff>609604</xdr:rowOff>
    </xdr:to>
    <xdr:grpSp>
      <xdr:nvGrpSpPr>
        <xdr:cNvPr id="111" name="Grouper 110"/>
        <xdr:cNvGrpSpPr/>
      </xdr:nvGrpSpPr>
      <xdr:grpSpPr>
        <a:xfrm>
          <a:off x="92075" y="5257791"/>
          <a:ext cx="6060910" cy="200038"/>
          <a:chOff x="184149" y="1751257"/>
          <a:chExt cx="5826759" cy="196435"/>
        </a:xfrm>
      </xdr:grpSpPr>
      <xdr:sp macro="" textlink="">
        <xdr:nvSpPr>
          <xdr:cNvPr id="112" name="Text Box 895"/>
          <xdr:cNvSpPr txBox="1">
            <a:spLocks noChangeArrowheads="1"/>
          </xdr:cNvSpPr>
        </xdr:nvSpPr>
        <xdr:spPr bwMode="auto">
          <a:xfrm>
            <a:off x="432206" y="1751257"/>
            <a:ext cx="5578702" cy="19643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0" rIns="0" bIns="0" anchor="t" upright="1"/>
          <a:lstStyle/>
          <a:p>
            <a:pPr algn="l" rtl="0">
              <a:defRPr sz="1000"/>
            </a:pPr>
            <a:r>
              <a:rPr lang="en-CA" sz="1200" b="1" i="0" u="none" strike="noStrike" baseline="0">
                <a:solidFill>
                  <a:srgbClr val="002469"/>
                </a:solidFill>
                <a:latin typeface="Arial"/>
                <a:cs typeface="Arial"/>
              </a:rPr>
              <a:t>2- Ventes</a:t>
            </a:r>
          </a:p>
        </xdr:txBody>
      </xdr:sp>
      <xdr:sp macro="" textlink="">
        <xdr:nvSpPr>
          <xdr:cNvPr id="113" name="Triangle isocèle 112"/>
          <xdr:cNvSpPr/>
        </xdr:nvSpPr>
        <xdr:spPr>
          <a:xfrm rot="5400000">
            <a:off x="173786" y="1826466"/>
            <a:ext cx="95250" cy="74523"/>
          </a:xfrm>
          <a:prstGeom prst="triangle">
            <a:avLst/>
          </a:prstGeom>
          <a:solidFill>
            <a:srgbClr val="002469"/>
          </a:solidFill>
          <a:ln>
            <a:noFill/>
          </a:ln>
          <a:effectLst/>
        </xdr:spPr>
        <xdr:style>
          <a:lnRef idx="1">
            <a:schemeClr val="accent1"/>
          </a:lnRef>
          <a:fillRef idx="3">
            <a:schemeClr val="accent1"/>
          </a:fillRef>
          <a:effectRef idx="2">
            <a:schemeClr val="accent1"/>
          </a:effectRef>
          <a:fontRef idx="minor">
            <a:schemeClr val="lt1"/>
          </a:fontRef>
        </xdr:style>
        <xdr:txBody>
          <a:bodyPr vertOverflow="clip" horzOverflow="clip" lIns="0" tIns="0" rIns="0" bIns="0" rtlCol="0" anchor="t"/>
          <a:lstStyle/>
          <a:p>
            <a:pPr algn="l"/>
            <a:endParaRPr lang="fr-FR" sz="1100"/>
          </a:p>
        </xdr:txBody>
      </xdr:sp>
      <xdr:cxnSp macro="">
        <xdr:nvCxnSpPr>
          <xdr:cNvPr id="114" name="Connecteur droit 113"/>
          <xdr:cNvCxnSpPr/>
        </xdr:nvCxnSpPr>
        <xdr:spPr>
          <a:xfrm>
            <a:off x="449849" y="1930432"/>
            <a:ext cx="5458985" cy="0"/>
          </a:xfrm>
          <a:prstGeom prst="line">
            <a:avLst/>
          </a:prstGeom>
          <a:ln w="9525">
            <a:solidFill>
              <a:srgbClr val="002469"/>
            </a:solidFill>
          </a:ln>
          <a:effectLst/>
        </xdr:spPr>
        <xdr:style>
          <a:lnRef idx="2">
            <a:schemeClr val="accent1"/>
          </a:lnRef>
          <a:fillRef idx="0">
            <a:schemeClr val="accent1"/>
          </a:fillRef>
          <a:effectRef idx="1">
            <a:schemeClr val="accent1"/>
          </a:effectRef>
          <a:fontRef idx="minor">
            <a:schemeClr val="tx1"/>
          </a:fontRef>
        </xdr:style>
      </xdr:cxnSp>
    </xdr:grpSp>
    <xdr:clientData/>
  </xdr:twoCellAnchor>
  <xdr:twoCellAnchor>
    <xdr:from>
      <xdr:col>0</xdr:col>
      <xdr:colOff>92075</xdr:colOff>
      <xdr:row>114</xdr:row>
      <xdr:rowOff>384163</xdr:rowOff>
    </xdr:from>
    <xdr:to>
      <xdr:col>11</xdr:col>
      <xdr:colOff>647535</xdr:colOff>
      <xdr:row>114</xdr:row>
      <xdr:rowOff>590551</xdr:rowOff>
    </xdr:to>
    <xdr:grpSp>
      <xdr:nvGrpSpPr>
        <xdr:cNvPr id="115" name="Grouper 114"/>
        <xdr:cNvGrpSpPr/>
      </xdr:nvGrpSpPr>
      <xdr:grpSpPr>
        <a:xfrm>
          <a:off x="92075" y="18957913"/>
          <a:ext cx="6060910" cy="206388"/>
          <a:chOff x="184149" y="1751257"/>
          <a:chExt cx="5826759" cy="202671"/>
        </a:xfrm>
      </xdr:grpSpPr>
      <xdr:sp macro="" textlink="">
        <xdr:nvSpPr>
          <xdr:cNvPr id="116" name="Text Box 895"/>
          <xdr:cNvSpPr txBox="1">
            <a:spLocks noChangeArrowheads="1"/>
          </xdr:cNvSpPr>
        </xdr:nvSpPr>
        <xdr:spPr bwMode="auto">
          <a:xfrm>
            <a:off x="432206" y="1751257"/>
            <a:ext cx="5578702" cy="20267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0" rIns="0" bIns="0" anchor="t" upright="1"/>
          <a:lstStyle/>
          <a:p>
            <a:pPr algn="l" rtl="0">
              <a:defRPr sz="1000"/>
            </a:pPr>
            <a:r>
              <a:rPr lang="en-CA" sz="1200" b="1" i="0" u="none" strike="noStrike" baseline="0">
                <a:solidFill>
                  <a:srgbClr val="002469"/>
                </a:solidFill>
                <a:latin typeface="Arial"/>
                <a:cs typeface="Arial"/>
              </a:rPr>
              <a:t>3- Coûts des ventes</a:t>
            </a:r>
          </a:p>
        </xdr:txBody>
      </xdr:sp>
      <xdr:sp macro="" textlink="">
        <xdr:nvSpPr>
          <xdr:cNvPr id="117" name="Triangle isocèle 116"/>
          <xdr:cNvSpPr/>
        </xdr:nvSpPr>
        <xdr:spPr>
          <a:xfrm rot="5400000">
            <a:off x="173786" y="1826466"/>
            <a:ext cx="95250" cy="74523"/>
          </a:xfrm>
          <a:prstGeom prst="triangle">
            <a:avLst/>
          </a:prstGeom>
          <a:solidFill>
            <a:srgbClr val="002469"/>
          </a:solidFill>
          <a:ln>
            <a:noFill/>
          </a:ln>
          <a:effectLst/>
        </xdr:spPr>
        <xdr:style>
          <a:lnRef idx="1">
            <a:schemeClr val="accent1"/>
          </a:lnRef>
          <a:fillRef idx="3">
            <a:schemeClr val="accent1"/>
          </a:fillRef>
          <a:effectRef idx="2">
            <a:schemeClr val="accent1"/>
          </a:effectRef>
          <a:fontRef idx="minor">
            <a:schemeClr val="lt1"/>
          </a:fontRef>
        </xdr:style>
        <xdr:txBody>
          <a:bodyPr vertOverflow="clip" horzOverflow="clip" lIns="0" tIns="0" rIns="0" bIns="0" rtlCol="0" anchor="t"/>
          <a:lstStyle/>
          <a:p>
            <a:pPr algn="l"/>
            <a:endParaRPr lang="fr-FR" sz="1100"/>
          </a:p>
        </xdr:txBody>
      </xdr:sp>
      <xdr:cxnSp macro="">
        <xdr:nvCxnSpPr>
          <xdr:cNvPr id="118" name="Connecteur droit 117"/>
          <xdr:cNvCxnSpPr/>
        </xdr:nvCxnSpPr>
        <xdr:spPr>
          <a:xfrm>
            <a:off x="465923" y="1930432"/>
            <a:ext cx="5458985" cy="0"/>
          </a:xfrm>
          <a:prstGeom prst="line">
            <a:avLst/>
          </a:prstGeom>
          <a:ln w="9525">
            <a:solidFill>
              <a:srgbClr val="002469"/>
            </a:solidFill>
          </a:ln>
          <a:effectLst/>
        </xdr:spPr>
        <xdr:style>
          <a:lnRef idx="2">
            <a:schemeClr val="accent1"/>
          </a:lnRef>
          <a:fillRef idx="0">
            <a:schemeClr val="accent1"/>
          </a:fillRef>
          <a:effectRef idx="1">
            <a:schemeClr val="accent1"/>
          </a:effectRef>
          <a:fontRef idx="minor">
            <a:schemeClr val="tx1"/>
          </a:fontRef>
        </xdr:style>
      </xdr:cxnSp>
    </xdr:grpSp>
    <xdr:clientData/>
  </xdr:twoCellAnchor>
  <xdr:twoCellAnchor>
    <xdr:from>
      <xdr:col>0</xdr:col>
      <xdr:colOff>92075</xdr:colOff>
      <xdr:row>132</xdr:row>
      <xdr:rowOff>371466</xdr:rowOff>
    </xdr:from>
    <xdr:to>
      <xdr:col>11</xdr:col>
      <xdr:colOff>647535</xdr:colOff>
      <xdr:row>132</xdr:row>
      <xdr:rowOff>571504</xdr:rowOff>
    </xdr:to>
    <xdr:grpSp>
      <xdr:nvGrpSpPr>
        <xdr:cNvPr id="119" name="Grouper 118"/>
        <xdr:cNvGrpSpPr/>
      </xdr:nvGrpSpPr>
      <xdr:grpSpPr>
        <a:xfrm>
          <a:off x="92075" y="22069416"/>
          <a:ext cx="6060910" cy="200038"/>
          <a:chOff x="184149" y="1751257"/>
          <a:chExt cx="5826759" cy="196435"/>
        </a:xfrm>
      </xdr:grpSpPr>
      <xdr:sp macro="" textlink="">
        <xdr:nvSpPr>
          <xdr:cNvPr id="120" name="Text Box 895"/>
          <xdr:cNvSpPr txBox="1">
            <a:spLocks noChangeArrowheads="1"/>
          </xdr:cNvSpPr>
        </xdr:nvSpPr>
        <xdr:spPr bwMode="auto">
          <a:xfrm>
            <a:off x="432206" y="1751257"/>
            <a:ext cx="5578702" cy="19643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0" rIns="0" bIns="0" anchor="t" upright="1"/>
          <a:lstStyle/>
          <a:p>
            <a:pPr algn="l" rtl="0">
              <a:defRPr sz="1000"/>
            </a:pPr>
            <a:r>
              <a:rPr lang="en-CA" sz="1200" b="1" i="0" u="none" strike="noStrike" baseline="0">
                <a:solidFill>
                  <a:srgbClr val="002469"/>
                </a:solidFill>
                <a:latin typeface="Arial"/>
                <a:cs typeface="Arial"/>
              </a:rPr>
              <a:t>4- Charges</a:t>
            </a:r>
          </a:p>
        </xdr:txBody>
      </xdr:sp>
      <xdr:sp macro="" textlink="">
        <xdr:nvSpPr>
          <xdr:cNvPr id="121" name="Triangle isocèle 120"/>
          <xdr:cNvSpPr/>
        </xdr:nvSpPr>
        <xdr:spPr>
          <a:xfrm rot="5400000">
            <a:off x="173786" y="1826466"/>
            <a:ext cx="95250" cy="74523"/>
          </a:xfrm>
          <a:prstGeom prst="triangle">
            <a:avLst/>
          </a:prstGeom>
          <a:solidFill>
            <a:srgbClr val="002469"/>
          </a:solidFill>
          <a:ln>
            <a:noFill/>
          </a:ln>
          <a:effectLst/>
        </xdr:spPr>
        <xdr:style>
          <a:lnRef idx="1">
            <a:schemeClr val="accent1"/>
          </a:lnRef>
          <a:fillRef idx="3">
            <a:schemeClr val="accent1"/>
          </a:fillRef>
          <a:effectRef idx="2">
            <a:schemeClr val="accent1"/>
          </a:effectRef>
          <a:fontRef idx="minor">
            <a:schemeClr val="lt1"/>
          </a:fontRef>
        </xdr:style>
        <xdr:txBody>
          <a:bodyPr vertOverflow="clip" horzOverflow="clip" lIns="0" tIns="0" rIns="0" bIns="0" rtlCol="0" anchor="t"/>
          <a:lstStyle/>
          <a:p>
            <a:pPr algn="l"/>
            <a:endParaRPr lang="fr-FR" sz="1100"/>
          </a:p>
        </xdr:txBody>
      </xdr:sp>
      <xdr:cxnSp macro="">
        <xdr:nvCxnSpPr>
          <xdr:cNvPr id="122" name="Connecteur droit 121"/>
          <xdr:cNvCxnSpPr/>
        </xdr:nvCxnSpPr>
        <xdr:spPr>
          <a:xfrm>
            <a:off x="465923" y="1930432"/>
            <a:ext cx="5458985" cy="0"/>
          </a:xfrm>
          <a:prstGeom prst="line">
            <a:avLst/>
          </a:prstGeom>
          <a:ln w="9525">
            <a:solidFill>
              <a:srgbClr val="002469"/>
            </a:solidFill>
          </a:ln>
          <a:effectLst/>
        </xdr:spPr>
        <xdr:style>
          <a:lnRef idx="2">
            <a:schemeClr val="accent1"/>
          </a:lnRef>
          <a:fillRef idx="0">
            <a:schemeClr val="accent1"/>
          </a:fillRef>
          <a:effectRef idx="1">
            <a:schemeClr val="accent1"/>
          </a:effectRef>
          <a:fontRef idx="minor">
            <a:schemeClr val="tx1"/>
          </a:fontRef>
        </xdr:style>
      </xdr:cxnSp>
    </xdr:grpSp>
    <xdr:clientData/>
  </xdr:twoCellAnchor>
  <xdr:twoCellAnchor>
    <xdr:from>
      <xdr:col>0</xdr:col>
      <xdr:colOff>92075</xdr:colOff>
      <xdr:row>153</xdr:row>
      <xdr:rowOff>358801</xdr:rowOff>
    </xdr:from>
    <xdr:to>
      <xdr:col>11</xdr:col>
      <xdr:colOff>647535</xdr:colOff>
      <xdr:row>153</xdr:row>
      <xdr:rowOff>565193</xdr:rowOff>
    </xdr:to>
    <xdr:grpSp>
      <xdr:nvGrpSpPr>
        <xdr:cNvPr id="123" name="Grouper 122"/>
        <xdr:cNvGrpSpPr/>
      </xdr:nvGrpSpPr>
      <xdr:grpSpPr>
        <a:xfrm>
          <a:off x="92075" y="26095351"/>
          <a:ext cx="6060910" cy="206392"/>
          <a:chOff x="184149" y="1745020"/>
          <a:chExt cx="5826759" cy="202671"/>
        </a:xfrm>
      </xdr:grpSpPr>
      <xdr:sp macro="" textlink="">
        <xdr:nvSpPr>
          <xdr:cNvPr id="124" name="Text Box 895"/>
          <xdr:cNvSpPr txBox="1">
            <a:spLocks noChangeArrowheads="1"/>
          </xdr:cNvSpPr>
        </xdr:nvSpPr>
        <xdr:spPr bwMode="auto">
          <a:xfrm>
            <a:off x="432206" y="1745020"/>
            <a:ext cx="5578702" cy="20267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0" rIns="0" bIns="0" anchor="t" upright="1"/>
          <a:lstStyle/>
          <a:p>
            <a:pPr algn="l" rtl="0">
              <a:defRPr sz="1000"/>
            </a:pPr>
            <a:r>
              <a:rPr lang="en-CA" sz="1200" b="1" i="0" u="none" strike="noStrike" baseline="0">
                <a:solidFill>
                  <a:srgbClr val="002469"/>
                </a:solidFill>
                <a:latin typeface="Arial"/>
                <a:cs typeface="Arial"/>
              </a:rPr>
              <a:t>5- État du résultat</a:t>
            </a:r>
          </a:p>
        </xdr:txBody>
      </xdr:sp>
      <xdr:sp macro="" textlink="">
        <xdr:nvSpPr>
          <xdr:cNvPr id="125" name="Triangle isocèle 124"/>
          <xdr:cNvSpPr/>
        </xdr:nvSpPr>
        <xdr:spPr>
          <a:xfrm rot="5400000">
            <a:off x="173786" y="1826466"/>
            <a:ext cx="95250" cy="74523"/>
          </a:xfrm>
          <a:prstGeom prst="triangle">
            <a:avLst/>
          </a:prstGeom>
          <a:solidFill>
            <a:srgbClr val="002469"/>
          </a:solidFill>
          <a:ln>
            <a:noFill/>
          </a:ln>
          <a:effectLst/>
        </xdr:spPr>
        <xdr:style>
          <a:lnRef idx="1">
            <a:schemeClr val="accent1"/>
          </a:lnRef>
          <a:fillRef idx="3">
            <a:schemeClr val="accent1"/>
          </a:fillRef>
          <a:effectRef idx="2">
            <a:schemeClr val="accent1"/>
          </a:effectRef>
          <a:fontRef idx="minor">
            <a:schemeClr val="lt1"/>
          </a:fontRef>
        </xdr:style>
        <xdr:txBody>
          <a:bodyPr vertOverflow="clip" horzOverflow="clip" lIns="0" tIns="0" rIns="0" bIns="0" rtlCol="0" anchor="t"/>
          <a:lstStyle/>
          <a:p>
            <a:pPr algn="l"/>
            <a:endParaRPr lang="fr-FR" sz="1100"/>
          </a:p>
        </xdr:txBody>
      </xdr:sp>
      <xdr:cxnSp macro="">
        <xdr:nvCxnSpPr>
          <xdr:cNvPr id="126" name="Connecteur droit 125"/>
          <xdr:cNvCxnSpPr/>
        </xdr:nvCxnSpPr>
        <xdr:spPr>
          <a:xfrm>
            <a:off x="465923" y="1930432"/>
            <a:ext cx="5458985" cy="0"/>
          </a:xfrm>
          <a:prstGeom prst="line">
            <a:avLst/>
          </a:prstGeom>
          <a:ln w="9525">
            <a:solidFill>
              <a:srgbClr val="002469"/>
            </a:solidFill>
          </a:ln>
          <a:effectLst/>
        </xdr:spPr>
        <xdr:style>
          <a:lnRef idx="2">
            <a:schemeClr val="accent1"/>
          </a:lnRef>
          <a:fillRef idx="0">
            <a:schemeClr val="accent1"/>
          </a:fillRef>
          <a:effectRef idx="1">
            <a:schemeClr val="accent1"/>
          </a:effectRef>
          <a:fontRef idx="minor">
            <a:schemeClr val="tx1"/>
          </a:fontRef>
        </xdr:style>
      </xdr:cxnSp>
    </xdr:grpSp>
    <xdr:clientData/>
  </xdr:twoCellAnchor>
  <xdr:twoCellAnchor>
    <xdr:from>
      <xdr:col>0</xdr:col>
      <xdr:colOff>92075</xdr:colOff>
      <xdr:row>174</xdr:row>
      <xdr:rowOff>415916</xdr:rowOff>
    </xdr:from>
    <xdr:to>
      <xdr:col>11</xdr:col>
      <xdr:colOff>647535</xdr:colOff>
      <xdr:row>174</xdr:row>
      <xdr:rowOff>615954</xdr:rowOff>
    </xdr:to>
    <xdr:grpSp>
      <xdr:nvGrpSpPr>
        <xdr:cNvPr id="127" name="Grouper 126"/>
        <xdr:cNvGrpSpPr/>
      </xdr:nvGrpSpPr>
      <xdr:grpSpPr>
        <a:xfrm>
          <a:off x="92075" y="30000566"/>
          <a:ext cx="6060910" cy="200038"/>
          <a:chOff x="184149" y="1751257"/>
          <a:chExt cx="5826759" cy="196435"/>
        </a:xfrm>
      </xdr:grpSpPr>
      <xdr:sp macro="" textlink="">
        <xdr:nvSpPr>
          <xdr:cNvPr id="128" name="Text Box 895"/>
          <xdr:cNvSpPr txBox="1">
            <a:spLocks noChangeArrowheads="1"/>
          </xdr:cNvSpPr>
        </xdr:nvSpPr>
        <xdr:spPr bwMode="auto">
          <a:xfrm>
            <a:off x="432206" y="1751257"/>
            <a:ext cx="5578702" cy="19643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0" rIns="0" bIns="0" anchor="t" upright="1"/>
          <a:lstStyle/>
          <a:p>
            <a:pPr algn="l" rtl="0">
              <a:defRPr sz="1000"/>
            </a:pPr>
            <a:r>
              <a:rPr lang="en-CA" sz="1200" b="1" i="0" u="none" strike="noStrike" baseline="0">
                <a:solidFill>
                  <a:srgbClr val="002469"/>
                </a:solidFill>
                <a:latin typeface="Arial"/>
                <a:cs typeface="Arial"/>
              </a:rPr>
              <a:t>6- État de la situation financière</a:t>
            </a:r>
          </a:p>
        </xdr:txBody>
      </xdr:sp>
      <xdr:sp macro="" textlink="">
        <xdr:nvSpPr>
          <xdr:cNvPr id="129" name="Triangle isocèle 128"/>
          <xdr:cNvSpPr/>
        </xdr:nvSpPr>
        <xdr:spPr>
          <a:xfrm rot="5400000">
            <a:off x="173786" y="1826466"/>
            <a:ext cx="95250" cy="74523"/>
          </a:xfrm>
          <a:prstGeom prst="triangle">
            <a:avLst/>
          </a:prstGeom>
          <a:solidFill>
            <a:srgbClr val="002469"/>
          </a:solidFill>
          <a:ln>
            <a:noFill/>
          </a:ln>
          <a:effectLst/>
        </xdr:spPr>
        <xdr:style>
          <a:lnRef idx="1">
            <a:schemeClr val="accent1"/>
          </a:lnRef>
          <a:fillRef idx="3">
            <a:schemeClr val="accent1"/>
          </a:fillRef>
          <a:effectRef idx="2">
            <a:schemeClr val="accent1"/>
          </a:effectRef>
          <a:fontRef idx="minor">
            <a:schemeClr val="lt1"/>
          </a:fontRef>
        </xdr:style>
        <xdr:txBody>
          <a:bodyPr vertOverflow="clip" horzOverflow="clip" lIns="0" tIns="0" rIns="0" bIns="0" rtlCol="0" anchor="t"/>
          <a:lstStyle/>
          <a:p>
            <a:pPr algn="l"/>
            <a:endParaRPr lang="fr-FR" sz="1100"/>
          </a:p>
        </xdr:txBody>
      </xdr:sp>
      <xdr:cxnSp macro="">
        <xdr:nvCxnSpPr>
          <xdr:cNvPr id="130" name="Connecteur droit 129"/>
          <xdr:cNvCxnSpPr/>
        </xdr:nvCxnSpPr>
        <xdr:spPr>
          <a:xfrm>
            <a:off x="465923" y="1930432"/>
            <a:ext cx="5458985" cy="0"/>
          </a:xfrm>
          <a:prstGeom prst="line">
            <a:avLst/>
          </a:prstGeom>
          <a:ln w="9525">
            <a:solidFill>
              <a:srgbClr val="002469"/>
            </a:solidFill>
          </a:ln>
          <a:effectLst/>
        </xdr:spPr>
        <xdr:style>
          <a:lnRef idx="2">
            <a:schemeClr val="accent1"/>
          </a:lnRef>
          <a:fillRef idx="0">
            <a:schemeClr val="accent1"/>
          </a:fillRef>
          <a:effectRef idx="1">
            <a:schemeClr val="accent1"/>
          </a:effectRef>
          <a:fontRef idx="minor">
            <a:schemeClr val="tx1"/>
          </a:fontRef>
        </xdr:style>
      </xdr:cxnSp>
    </xdr:grpSp>
    <xdr:clientData/>
  </xdr:twoCellAnchor>
  <xdr:twoCellAnchor>
    <xdr:from>
      <xdr:col>0</xdr:col>
      <xdr:colOff>92075</xdr:colOff>
      <xdr:row>210</xdr:row>
      <xdr:rowOff>396863</xdr:rowOff>
    </xdr:from>
    <xdr:to>
      <xdr:col>11</xdr:col>
      <xdr:colOff>647535</xdr:colOff>
      <xdr:row>210</xdr:row>
      <xdr:rowOff>603251</xdr:rowOff>
    </xdr:to>
    <xdr:grpSp>
      <xdr:nvGrpSpPr>
        <xdr:cNvPr id="131" name="Grouper 130"/>
        <xdr:cNvGrpSpPr/>
      </xdr:nvGrpSpPr>
      <xdr:grpSpPr>
        <a:xfrm>
          <a:off x="92075" y="36325163"/>
          <a:ext cx="6060910" cy="206388"/>
          <a:chOff x="184149" y="1751257"/>
          <a:chExt cx="5826759" cy="202671"/>
        </a:xfrm>
      </xdr:grpSpPr>
      <xdr:sp macro="" textlink="">
        <xdr:nvSpPr>
          <xdr:cNvPr id="132" name="Text Box 895"/>
          <xdr:cNvSpPr txBox="1">
            <a:spLocks noChangeArrowheads="1"/>
          </xdr:cNvSpPr>
        </xdr:nvSpPr>
        <xdr:spPr bwMode="auto">
          <a:xfrm>
            <a:off x="432206" y="1751257"/>
            <a:ext cx="5578702" cy="20267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0" rIns="0" bIns="0" anchor="t" upright="1"/>
          <a:lstStyle/>
          <a:p>
            <a:pPr algn="l" rtl="0">
              <a:defRPr sz="1000"/>
            </a:pPr>
            <a:r>
              <a:rPr lang="en-CA" sz="1200" b="1" i="0" u="none" strike="noStrike" baseline="0">
                <a:solidFill>
                  <a:srgbClr val="002469"/>
                </a:solidFill>
                <a:latin typeface="Arial"/>
                <a:cs typeface="Arial"/>
              </a:rPr>
              <a:t>7- Budget de caisse</a:t>
            </a:r>
          </a:p>
        </xdr:txBody>
      </xdr:sp>
      <xdr:sp macro="" textlink="">
        <xdr:nvSpPr>
          <xdr:cNvPr id="133" name="Triangle isocèle 132"/>
          <xdr:cNvSpPr/>
        </xdr:nvSpPr>
        <xdr:spPr>
          <a:xfrm rot="5400000">
            <a:off x="173786" y="1826466"/>
            <a:ext cx="95250" cy="74523"/>
          </a:xfrm>
          <a:prstGeom prst="triangle">
            <a:avLst/>
          </a:prstGeom>
          <a:solidFill>
            <a:srgbClr val="002469"/>
          </a:solidFill>
          <a:ln>
            <a:noFill/>
          </a:ln>
          <a:effectLst/>
        </xdr:spPr>
        <xdr:style>
          <a:lnRef idx="1">
            <a:schemeClr val="accent1"/>
          </a:lnRef>
          <a:fillRef idx="3">
            <a:schemeClr val="accent1"/>
          </a:fillRef>
          <a:effectRef idx="2">
            <a:schemeClr val="accent1"/>
          </a:effectRef>
          <a:fontRef idx="minor">
            <a:schemeClr val="lt1"/>
          </a:fontRef>
        </xdr:style>
        <xdr:txBody>
          <a:bodyPr vertOverflow="clip" horzOverflow="clip" lIns="0" tIns="0" rIns="0" bIns="0" rtlCol="0" anchor="t"/>
          <a:lstStyle/>
          <a:p>
            <a:pPr algn="l"/>
            <a:endParaRPr lang="fr-FR" sz="1100"/>
          </a:p>
        </xdr:txBody>
      </xdr:sp>
      <xdr:cxnSp macro="">
        <xdr:nvCxnSpPr>
          <xdr:cNvPr id="134" name="Connecteur droit 133"/>
          <xdr:cNvCxnSpPr/>
        </xdr:nvCxnSpPr>
        <xdr:spPr>
          <a:xfrm>
            <a:off x="465923" y="1930432"/>
            <a:ext cx="5458985" cy="0"/>
          </a:xfrm>
          <a:prstGeom prst="line">
            <a:avLst/>
          </a:prstGeom>
          <a:ln w="9525">
            <a:solidFill>
              <a:srgbClr val="002469"/>
            </a:solidFill>
          </a:ln>
          <a:effectLst/>
        </xdr:spPr>
        <xdr:style>
          <a:lnRef idx="2">
            <a:schemeClr val="accent1"/>
          </a:lnRef>
          <a:fillRef idx="0">
            <a:schemeClr val="accent1"/>
          </a:fillRef>
          <a:effectRef idx="1">
            <a:schemeClr val="accent1"/>
          </a:effectRef>
          <a:fontRef idx="minor">
            <a:schemeClr val="tx1"/>
          </a:fontRef>
        </xdr:style>
      </xdr:cxnSp>
    </xdr:grpSp>
    <xdr:clientData/>
  </xdr:twoCellAnchor>
  <xdr:twoCellAnchor>
    <xdr:from>
      <xdr:col>0</xdr:col>
      <xdr:colOff>92075</xdr:colOff>
      <xdr:row>257</xdr:row>
      <xdr:rowOff>409560</xdr:rowOff>
    </xdr:from>
    <xdr:to>
      <xdr:col>11</xdr:col>
      <xdr:colOff>647535</xdr:colOff>
      <xdr:row>257</xdr:row>
      <xdr:rowOff>603248</xdr:rowOff>
    </xdr:to>
    <xdr:grpSp>
      <xdr:nvGrpSpPr>
        <xdr:cNvPr id="135" name="Grouper 134"/>
        <xdr:cNvGrpSpPr/>
      </xdr:nvGrpSpPr>
      <xdr:grpSpPr>
        <a:xfrm>
          <a:off x="92075" y="44424585"/>
          <a:ext cx="6060910" cy="193688"/>
          <a:chOff x="184149" y="1751257"/>
          <a:chExt cx="5826759" cy="190200"/>
        </a:xfrm>
      </xdr:grpSpPr>
      <xdr:sp macro="" textlink="">
        <xdr:nvSpPr>
          <xdr:cNvPr id="136" name="Text Box 895"/>
          <xdr:cNvSpPr txBox="1">
            <a:spLocks noChangeArrowheads="1"/>
          </xdr:cNvSpPr>
        </xdr:nvSpPr>
        <xdr:spPr bwMode="auto">
          <a:xfrm>
            <a:off x="432206" y="1751257"/>
            <a:ext cx="5578702" cy="1902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0" rIns="0" bIns="0" anchor="t" upright="1"/>
          <a:lstStyle/>
          <a:p>
            <a:pPr algn="l" rtl="0">
              <a:defRPr sz="1000"/>
            </a:pPr>
            <a:r>
              <a:rPr lang="en-CA" sz="1200" b="1" i="0" u="none" strike="noStrike" baseline="0">
                <a:solidFill>
                  <a:srgbClr val="002469"/>
                </a:solidFill>
                <a:latin typeface="Arial"/>
                <a:cs typeface="Arial"/>
              </a:rPr>
              <a:t>8- Besoins financiers</a:t>
            </a:r>
          </a:p>
        </xdr:txBody>
      </xdr:sp>
      <xdr:sp macro="" textlink="">
        <xdr:nvSpPr>
          <xdr:cNvPr id="137" name="Triangle isocèle 136"/>
          <xdr:cNvSpPr/>
        </xdr:nvSpPr>
        <xdr:spPr>
          <a:xfrm rot="5400000">
            <a:off x="173786" y="1826466"/>
            <a:ext cx="95250" cy="74523"/>
          </a:xfrm>
          <a:prstGeom prst="triangle">
            <a:avLst/>
          </a:prstGeom>
          <a:solidFill>
            <a:srgbClr val="002469"/>
          </a:solidFill>
          <a:ln>
            <a:noFill/>
          </a:ln>
          <a:effectLst/>
        </xdr:spPr>
        <xdr:style>
          <a:lnRef idx="1">
            <a:schemeClr val="accent1"/>
          </a:lnRef>
          <a:fillRef idx="3">
            <a:schemeClr val="accent1"/>
          </a:fillRef>
          <a:effectRef idx="2">
            <a:schemeClr val="accent1"/>
          </a:effectRef>
          <a:fontRef idx="minor">
            <a:schemeClr val="lt1"/>
          </a:fontRef>
        </xdr:style>
        <xdr:txBody>
          <a:bodyPr vertOverflow="clip" horzOverflow="clip" lIns="0" tIns="0" rIns="0" bIns="0" rtlCol="0" anchor="t"/>
          <a:lstStyle/>
          <a:p>
            <a:pPr algn="l"/>
            <a:endParaRPr lang="fr-FR" sz="1100"/>
          </a:p>
        </xdr:txBody>
      </xdr:sp>
      <xdr:cxnSp macro="">
        <xdr:nvCxnSpPr>
          <xdr:cNvPr id="138" name="Connecteur droit 137"/>
          <xdr:cNvCxnSpPr/>
        </xdr:nvCxnSpPr>
        <xdr:spPr>
          <a:xfrm>
            <a:off x="465923" y="1930432"/>
            <a:ext cx="5458985" cy="0"/>
          </a:xfrm>
          <a:prstGeom prst="line">
            <a:avLst/>
          </a:prstGeom>
          <a:ln w="9525">
            <a:solidFill>
              <a:srgbClr val="002469"/>
            </a:solidFill>
          </a:ln>
          <a:effectLst/>
        </xdr:spPr>
        <xdr:style>
          <a:lnRef idx="2">
            <a:schemeClr val="accent1"/>
          </a:lnRef>
          <a:fillRef idx="0">
            <a:schemeClr val="accent1"/>
          </a:fillRef>
          <a:effectRef idx="1">
            <a:schemeClr val="accent1"/>
          </a:effectRef>
          <a:fontRef idx="minor">
            <a:schemeClr val="tx1"/>
          </a:fontRef>
        </xdr:style>
      </xdr:cxnSp>
    </xdr:grpSp>
    <xdr:clientData/>
  </xdr:twoCellAnchor>
  <xdr:twoCellAnchor>
    <xdr:from>
      <xdr:col>0</xdr:col>
      <xdr:colOff>92075</xdr:colOff>
      <xdr:row>276</xdr:row>
      <xdr:rowOff>409566</xdr:rowOff>
    </xdr:from>
    <xdr:to>
      <xdr:col>11</xdr:col>
      <xdr:colOff>647535</xdr:colOff>
      <xdr:row>276</xdr:row>
      <xdr:rowOff>609604</xdr:rowOff>
    </xdr:to>
    <xdr:grpSp>
      <xdr:nvGrpSpPr>
        <xdr:cNvPr id="139" name="Grouper 138"/>
        <xdr:cNvGrpSpPr/>
      </xdr:nvGrpSpPr>
      <xdr:grpSpPr>
        <a:xfrm>
          <a:off x="92075" y="47958366"/>
          <a:ext cx="6060910" cy="200038"/>
          <a:chOff x="184149" y="1751257"/>
          <a:chExt cx="5826759" cy="196435"/>
        </a:xfrm>
      </xdr:grpSpPr>
      <xdr:sp macro="" textlink="">
        <xdr:nvSpPr>
          <xdr:cNvPr id="140" name="Text Box 895"/>
          <xdr:cNvSpPr txBox="1">
            <a:spLocks noChangeArrowheads="1"/>
          </xdr:cNvSpPr>
        </xdr:nvSpPr>
        <xdr:spPr bwMode="auto">
          <a:xfrm>
            <a:off x="432206" y="1751257"/>
            <a:ext cx="5578702" cy="19643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0" rIns="0" bIns="0" anchor="t" upright="1"/>
          <a:lstStyle/>
          <a:p>
            <a:pPr algn="l" rtl="0">
              <a:defRPr sz="1000"/>
            </a:pPr>
            <a:r>
              <a:rPr lang="en-CA" sz="1200" b="1" i="0" u="none" strike="noStrike" baseline="0">
                <a:solidFill>
                  <a:srgbClr val="002469"/>
                </a:solidFill>
                <a:latin typeface="Arial"/>
                <a:cs typeface="Arial"/>
              </a:rPr>
              <a:t>9- Indicateurs de rendement</a:t>
            </a:r>
          </a:p>
        </xdr:txBody>
      </xdr:sp>
      <xdr:sp macro="" textlink="">
        <xdr:nvSpPr>
          <xdr:cNvPr id="141" name="Triangle isocèle 140"/>
          <xdr:cNvSpPr/>
        </xdr:nvSpPr>
        <xdr:spPr>
          <a:xfrm rot="5400000">
            <a:off x="173786" y="1826466"/>
            <a:ext cx="95250" cy="74523"/>
          </a:xfrm>
          <a:prstGeom prst="triangle">
            <a:avLst/>
          </a:prstGeom>
          <a:solidFill>
            <a:srgbClr val="002469"/>
          </a:solidFill>
          <a:ln>
            <a:noFill/>
          </a:ln>
          <a:effectLst/>
        </xdr:spPr>
        <xdr:style>
          <a:lnRef idx="1">
            <a:schemeClr val="accent1"/>
          </a:lnRef>
          <a:fillRef idx="3">
            <a:schemeClr val="accent1"/>
          </a:fillRef>
          <a:effectRef idx="2">
            <a:schemeClr val="accent1"/>
          </a:effectRef>
          <a:fontRef idx="minor">
            <a:schemeClr val="lt1"/>
          </a:fontRef>
        </xdr:style>
        <xdr:txBody>
          <a:bodyPr vertOverflow="clip" horzOverflow="clip" lIns="0" tIns="0" rIns="0" bIns="0" rtlCol="0" anchor="t"/>
          <a:lstStyle/>
          <a:p>
            <a:pPr algn="l"/>
            <a:endParaRPr lang="fr-FR" sz="1100"/>
          </a:p>
        </xdr:txBody>
      </xdr:sp>
      <xdr:cxnSp macro="">
        <xdr:nvCxnSpPr>
          <xdr:cNvPr id="142" name="Connecteur droit 141"/>
          <xdr:cNvCxnSpPr/>
        </xdr:nvCxnSpPr>
        <xdr:spPr>
          <a:xfrm>
            <a:off x="465923" y="1930432"/>
            <a:ext cx="5458985" cy="0"/>
          </a:xfrm>
          <a:prstGeom prst="line">
            <a:avLst/>
          </a:prstGeom>
          <a:ln w="9525">
            <a:solidFill>
              <a:srgbClr val="002469"/>
            </a:solidFill>
          </a:ln>
          <a:effectLst/>
        </xdr:spPr>
        <xdr:style>
          <a:lnRef idx="2">
            <a:schemeClr val="accent1"/>
          </a:lnRef>
          <a:fillRef idx="0">
            <a:schemeClr val="accent1"/>
          </a:fillRef>
          <a:effectRef idx="1">
            <a:schemeClr val="accent1"/>
          </a:effectRef>
          <a:fontRef idx="minor">
            <a:schemeClr val="tx1"/>
          </a:fontRef>
        </xdr:style>
      </xdr:cxnSp>
    </xdr:grpSp>
    <xdr:clientData/>
  </xdr:twoCellAnchor>
  <xdr:twoCellAnchor>
    <xdr:from>
      <xdr:col>0</xdr:col>
      <xdr:colOff>92075</xdr:colOff>
      <xdr:row>287</xdr:row>
      <xdr:rowOff>409563</xdr:rowOff>
    </xdr:from>
    <xdr:to>
      <xdr:col>11</xdr:col>
      <xdr:colOff>647535</xdr:colOff>
      <xdr:row>287</xdr:row>
      <xdr:rowOff>615951</xdr:rowOff>
    </xdr:to>
    <xdr:grpSp>
      <xdr:nvGrpSpPr>
        <xdr:cNvPr id="143" name="Grouper 142"/>
        <xdr:cNvGrpSpPr/>
      </xdr:nvGrpSpPr>
      <xdr:grpSpPr>
        <a:xfrm>
          <a:off x="92075" y="50253888"/>
          <a:ext cx="6060910" cy="206388"/>
          <a:chOff x="184149" y="1751257"/>
          <a:chExt cx="5826759" cy="202671"/>
        </a:xfrm>
      </xdr:grpSpPr>
      <xdr:sp macro="" textlink="">
        <xdr:nvSpPr>
          <xdr:cNvPr id="144" name="Text Box 895"/>
          <xdr:cNvSpPr txBox="1">
            <a:spLocks noChangeArrowheads="1"/>
          </xdr:cNvSpPr>
        </xdr:nvSpPr>
        <xdr:spPr bwMode="auto">
          <a:xfrm>
            <a:off x="432206" y="1751257"/>
            <a:ext cx="5578702" cy="20267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0" rIns="0" bIns="0" anchor="t" upright="1"/>
          <a:lstStyle/>
          <a:p>
            <a:pPr algn="l" rtl="0">
              <a:defRPr sz="1000"/>
            </a:pPr>
            <a:r>
              <a:rPr lang="en-CA" sz="1200" b="1" i="0" u="none" strike="noStrike" baseline="0">
                <a:solidFill>
                  <a:srgbClr val="002469"/>
                </a:solidFill>
                <a:latin typeface="Arial"/>
                <a:cs typeface="Arial"/>
              </a:rPr>
              <a:t>10- Situation personnelle</a:t>
            </a:r>
          </a:p>
        </xdr:txBody>
      </xdr:sp>
      <xdr:sp macro="" textlink="">
        <xdr:nvSpPr>
          <xdr:cNvPr id="145" name="Triangle isocèle 144"/>
          <xdr:cNvSpPr/>
        </xdr:nvSpPr>
        <xdr:spPr>
          <a:xfrm rot="5400000">
            <a:off x="173786" y="1826466"/>
            <a:ext cx="95250" cy="74523"/>
          </a:xfrm>
          <a:prstGeom prst="triangle">
            <a:avLst/>
          </a:prstGeom>
          <a:solidFill>
            <a:srgbClr val="002469"/>
          </a:solidFill>
          <a:ln>
            <a:noFill/>
          </a:ln>
          <a:effectLst/>
        </xdr:spPr>
        <xdr:style>
          <a:lnRef idx="1">
            <a:schemeClr val="accent1"/>
          </a:lnRef>
          <a:fillRef idx="3">
            <a:schemeClr val="accent1"/>
          </a:fillRef>
          <a:effectRef idx="2">
            <a:schemeClr val="accent1"/>
          </a:effectRef>
          <a:fontRef idx="minor">
            <a:schemeClr val="lt1"/>
          </a:fontRef>
        </xdr:style>
        <xdr:txBody>
          <a:bodyPr vertOverflow="clip" horzOverflow="clip" lIns="0" tIns="0" rIns="0" bIns="0" rtlCol="0" anchor="t"/>
          <a:lstStyle/>
          <a:p>
            <a:pPr algn="l"/>
            <a:endParaRPr lang="fr-FR" sz="1100"/>
          </a:p>
        </xdr:txBody>
      </xdr:sp>
      <xdr:cxnSp macro="">
        <xdr:nvCxnSpPr>
          <xdr:cNvPr id="146" name="Connecteur droit 145"/>
          <xdr:cNvCxnSpPr/>
        </xdr:nvCxnSpPr>
        <xdr:spPr>
          <a:xfrm>
            <a:off x="465923" y="1930432"/>
            <a:ext cx="5458985" cy="0"/>
          </a:xfrm>
          <a:prstGeom prst="line">
            <a:avLst/>
          </a:prstGeom>
          <a:ln w="9525">
            <a:solidFill>
              <a:srgbClr val="002469"/>
            </a:solidFill>
          </a:ln>
          <a:effectLst/>
        </xdr:spPr>
        <xdr:style>
          <a:lnRef idx="2">
            <a:schemeClr val="accent1"/>
          </a:lnRef>
          <a:fillRef idx="0">
            <a:schemeClr val="accent1"/>
          </a:fillRef>
          <a:effectRef idx="1">
            <a:schemeClr val="accent1"/>
          </a:effectRef>
          <a:fontRef idx="minor">
            <a:schemeClr val="tx1"/>
          </a:fontRef>
        </xdr:style>
      </xdr:cxnSp>
    </xdr:grpSp>
    <xdr:clientData/>
  </xdr:twoCellAnchor>
  <xdr:twoCellAnchor>
    <xdr:from>
      <xdr:col>12</xdr:col>
      <xdr:colOff>419101</xdr:colOff>
      <xdr:row>1</xdr:row>
      <xdr:rowOff>755650</xdr:rowOff>
    </xdr:from>
    <xdr:to>
      <xdr:col>16</xdr:col>
      <xdr:colOff>273050</xdr:colOff>
      <xdr:row>1</xdr:row>
      <xdr:rowOff>921270</xdr:rowOff>
    </xdr:to>
    <xdr:sp macro="" textlink="">
      <xdr:nvSpPr>
        <xdr:cNvPr id="148" name="Rectangle 147">
          <a:hlinkClick xmlns:r="http://schemas.openxmlformats.org/officeDocument/2006/relationships" r:id="rId1"/>
        </xdr:cNvPr>
        <xdr:cNvSpPr/>
      </xdr:nvSpPr>
      <xdr:spPr>
        <a:xfrm>
          <a:off x="7442201" y="908050"/>
          <a:ext cx="2546349" cy="165620"/>
        </a:xfrm>
        <a:prstGeom prst="rect">
          <a:avLst/>
        </a:prstGeom>
        <a:noFill/>
        <a:ln>
          <a:noFill/>
        </a:ln>
      </xdr:spPr>
      <xdr:style>
        <a:lnRef idx="1">
          <a:schemeClr val="accent1"/>
        </a:lnRef>
        <a:fillRef idx="3">
          <a:schemeClr val="accent1"/>
        </a:fillRef>
        <a:effectRef idx="2">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0</xdr:col>
      <xdr:colOff>127000</xdr:colOff>
      <xdr:row>1</xdr:row>
      <xdr:rowOff>38100</xdr:rowOff>
    </xdr:from>
    <xdr:to>
      <xdr:col>16</xdr:col>
      <xdr:colOff>12700</xdr:colOff>
      <xdr:row>1</xdr:row>
      <xdr:rowOff>1153668</xdr:rowOff>
    </xdr:to>
    <xdr:grpSp>
      <xdr:nvGrpSpPr>
        <xdr:cNvPr id="6" name="Grouper 5"/>
        <xdr:cNvGrpSpPr/>
      </xdr:nvGrpSpPr>
      <xdr:grpSpPr>
        <a:xfrm>
          <a:off x="127000" y="200025"/>
          <a:ext cx="8401050" cy="1115568"/>
          <a:chOff x="431800" y="190500"/>
          <a:chExt cx="9601200" cy="1115568"/>
        </a:xfrm>
      </xdr:grpSpPr>
      <xdr:pic>
        <xdr:nvPicPr>
          <xdr:cNvPr id="3" name="Image 2"/>
          <xdr:cNvPicPr>
            <a:picLocks noChangeAspect="1"/>
          </xdr:cNvPicPr>
        </xdr:nvPicPr>
        <xdr:blipFill>
          <a:blip xmlns:r="http://schemas.openxmlformats.org/officeDocument/2006/relationships" r:embed="rId2"/>
          <a:stretch>
            <a:fillRect/>
          </a:stretch>
        </xdr:blipFill>
        <xdr:spPr>
          <a:xfrm>
            <a:off x="431800" y="190500"/>
            <a:ext cx="9601200" cy="1115568"/>
          </a:xfrm>
          <a:prstGeom prst="rect">
            <a:avLst/>
          </a:prstGeom>
        </xdr:spPr>
      </xdr:pic>
      <xdr:sp macro="" textlink="">
        <xdr:nvSpPr>
          <xdr:cNvPr id="103" name="Rectangle 102">
            <a:hlinkClick xmlns:r="http://schemas.openxmlformats.org/officeDocument/2006/relationships" r:id="rId3"/>
          </xdr:cNvPr>
          <xdr:cNvSpPr/>
        </xdr:nvSpPr>
        <xdr:spPr>
          <a:xfrm>
            <a:off x="444501" y="908050"/>
            <a:ext cx="1428750" cy="165620"/>
          </a:xfrm>
          <a:prstGeom prst="rect">
            <a:avLst/>
          </a:prstGeom>
          <a:noFill/>
          <a:ln>
            <a:noFill/>
          </a:ln>
        </xdr:spPr>
        <xdr:style>
          <a:lnRef idx="1">
            <a:schemeClr val="accent1"/>
          </a:lnRef>
          <a:fillRef idx="3">
            <a:schemeClr val="accent1"/>
          </a:fillRef>
          <a:effectRef idx="2">
            <a:schemeClr val="accent1"/>
          </a:effectRef>
          <a:fontRef idx="minor">
            <a:schemeClr val="lt1"/>
          </a:fontRef>
        </xdr:style>
        <xdr:txBody>
          <a:bodyPr vertOverflow="clip" horzOverflow="clip" rtlCol="0" anchor="t"/>
          <a:lstStyle/>
          <a:p>
            <a:pPr algn="l"/>
            <a:endParaRPr lang="fr-FR" sz="1100"/>
          </a:p>
        </xdr:txBody>
      </xdr:sp>
      <xdr:sp macro="" textlink="">
        <xdr:nvSpPr>
          <xdr:cNvPr id="104" name="Rectangle 103">
            <a:hlinkClick xmlns:r="http://schemas.openxmlformats.org/officeDocument/2006/relationships" r:id="rId4"/>
          </xdr:cNvPr>
          <xdr:cNvSpPr/>
        </xdr:nvSpPr>
        <xdr:spPr>
          <a:xfrm>
            <a:off x="1911351" y="908050"/>
            <a:ext cx="920749" cy="165620"/>
          </a:xfrm>
          <a:prstGeom prst="rect">
            <a:avLst/>
          </a:prstGeom>
          <a:noFill/>
          <a:ln>
            <a:noFill/>
          </a:ln>
        </xdr:spPr>
        <xdr:style>
          <a:lnRef idx="1">
            <a:schemeClr val="accent1"/>
          </a:lnRef>
          <a:fillRef idx="3">
            <a:schemeClr val="accent1"/>
          </a:fillRef>
          <a:effectRef idx="2">
            <a:schemeClr val="accent1"/>
          </a:effectRef>
          <a:fontRef idx="minor">
            <a:schemeClr val="lt1"/>
          </a:fontRef>
        </xdr:style>
        <xdr:txBody>
          <a:bodyPr vertOverflow="clip" horzOverflow="clip" rtlCol="0" anchor="t"/>
          <a:lstStyle/>
          <a:p>
            <a:pPr algn="l"/>
            <a:endParaRPr lang="fr-FR" sz="1100"/>
          </a:p>
        </xdr:txBody>
      </xdr:sp>
      <xdr:sp macro="" textlink="">
        <xdr:nvSpPr>
          <xdr:cNvPr id="105" name="Rectangle 104">
            <a:hlinkClick xmlns:r="http://schemas.openxmlformats.org/officeDocument/2006/relationships" r:id="rId5"/>
          </xdr:cNvPr>
          <xdr:cNvSpPr/>
        </xdr:nvSpPr>
        <xdr:spPr>
          <a:xfrm>
            <a:off x="2882901" y="908050"/>
            <a:ext cx="1606549" cy="165620"/>
          </a:xfrm>
          <a:prstGeom prst="rect">
            <a:avLst/>
          </a:prstGeom>
          <a:noFill/>
          <a:ln>
            <a:noFill/>
          </a:ln>
        </xdr:spPr>
        <xdr:style>
          <a:lnRef idx="1">
            <a:schemeClr val="accent1"/>
          </a:lnRef>
          <a:fillRef idx="3">
            <a:schemeClr val="accent1"/>
          </a:fillRef>
          <a:effectRef idx="2">
            <a:schemeClr val="accent1"/>
          </a:effectRef>
          <a:fontRef idx="minor">
            <a:schemeClr val="lt1"/>
          </a:fontRef>
        </xdr:style>
        <xdr:txBody>
          <a:bodyPr vertOverflow="clip" horzOverflow="clip" rtlCol="0" anchor="t"/>
          <a:lstStyle/>
          <a:p>
            <a:pPr algn="l"/>
            <a:endParaRPr lang="fr-FR" sz="1100"/>
          </a:p>
        </xdr:txBody>
      </xdr:sp>
      <xdr:sp macro="" textlink="">
        <xdr:nvSpPr>
          <xdr:cNvPr id="106" name="Rectangle 105">
            <a:hlinkClick xmlns:r="http://schemas.openxmlformats.org/officeDocument/2006/relationships" r:id="rId6"/>
          </xdr:cNvPr>
          <xdr:cNvSpPr/>
        </xdr:nvSpPr>
        <xdr:spPr>
          <a:xfrm>
            <a:off x="4533901" y="908050"/>
            <a:ext cx="1130299" cy="165620"/>
          </a:xfrm>
          <a:prstGeom prst="rect">
            <a:avLst/>
          </a:prstGeom>
          <a:noFill/>
          <a:ln>
            <a:noFill/>
          </a:ln>
        </xdr:spPr>
        <xdr:style>
          <a:lnRef idx="1">
            <a:schemeClr val="accent1"/>
          </a:lnRef>
          <a:fillRef idx="3">
            <a:schemeClr val="accent1"/>
          </a:fillRef>
          <a:effectRef idx="2">
            <a:schemeClr val="accent1"/>
          </a:effectRef>
          <a:fontRef idx="minor">
            <a:schemeClr val="lt1"/>
          </a:fontRef>
        </xdr:style>
        <xdr:txBody>
          <a:bodyPr vertOverflow="clip" horzOverflow="clip" rtlCol="0" anchor="t"/>
          <a:lstStyle/>
          <a:p>
            <a:pPr algn="l"/>
            <a:endParaRPr lang="fr-FR" sz="1100"/>
          </a:p>
        </xdr:txBody>
      </xdr:sp>
      <xdr:sp macro="" textlink="">
        <xdr:nvSpPr>
          <xdr:cNvPr id="147" name="Rectangle 146">
            <a:hlinkClick xmlns:r="http://schemas.openxmlformats.org/officeDocument/2006/relationships" r:id="rId7"/>
          </xdr:cNvPr>
          <xdr:cNvSpPr/>
        </xdr:nvSpPr>
        <xdr:spPr>
          <a:xfrm>
            <a:off x="5715001" y="908050"/>
            <a:ext cx="1676399" cy="165620"/>
          </a:xfrm>
          <a:prstGeom prst="rect">
            <a:avLst/>
          </a:prstGeom>
          <a:noFill/>
          <a:ln>
            <a:noFill/>
          </a:ln>
        </xdr:spPr>
        <xdr:style>
          <a:lnRef idx="1">
            <a:schemeClr val="accent1"/>
          </a:lnRef>
          <a:fillRef idx="3">
            <a:schemeClr val="accent1"/>
          </a:fillRef>
          <a:effectRef idx="2">
            <a:schemeClr val="accent1"/>
          </a:effectRef>
          <a:fontRef idx="minor">
            <a:schemeClr val="lt1"/>
          </a:fontRef>
        </xdr:style>
        <xdr:txBody>
          <a:bodyPr vertOverflow="clip" horzOverflow="clip" rtlCol="0" anchor="t"/>
          <a:lstStyle/>
          <a:p>
            <a:pPr algn="l"/>
            <a:endParaRPr lang="fr-FR" sz="1100"/>
          </a:p>
        </xdr:txBody>
      </xdr:sp>
      <xdr:sp macro="" textlink="">
        <xdr:nvSpPr>
          <xdr:cNvPr id="149" name="Rectangle 148">
            <a:hlinkClick xmlns:r="http://schemas.openxmlformats.org/officeDocument/2006/relationships" r:id="rId8"/>
          </xdr:cNvPr>
          <xdr:cNvSpPr/>
        </xdr:nvSpPr>
        <xdr:spPr>
          <a:xfrm>
            <a:off x="2082800" y="1104900"/>
            <a:ext cx="1708150" cy="165620"/>
          </a:xfrm>
          <a:prstGeom prst="rect">
            <a:avLst/>
          </a:prstGeom>
          <a:noFill/>
          <a:ln>
            <a:noFill/>
          </a:ln>
        </xdr:spPr>
        <xdr:style>
          <a:lnRef idx="1">
            <a:schemeClr val="accent1"/>
          </a:lnRef>
          <a:fillRef idx="3">
            <a:schemeClr val="accent1"/>
          </a:fillRef>
          <a:effectRef idx="2">
            <a:schemeClr val="accent1"/>
          </a:effectRef>
          <a:fontRef idx="minor">
            <a:schemeClr val="lt1"/>
          </a:fontRef>
        </xdr:style>
        <xdr:txBody>
          <a:bodyPr vertOverflow="clip" horzOverflow="clip" rtlCol="0" anchor="t"/>
          <a:lstStyle/>
          <a:p>
            <a:pPr algn="l"/>
            <a:endParaRPr lang="fr-FR" sz="1100"/>
          </a:p>
        </xdr:txBody>
      </xdr:sp>
      <xdr:sp macro="" textlink="">
        <xdr:nvSpPr>
          <xdr:cNvPr id="150" name="Rectangle 149">
            <a:hlinkClick xmlns:r="http://schemas.openxmlformats.org/officeDocument/2006/relationships" r:id="rId9"/>
          </xdr:cNvPr>
          <xdr:cNvSpPr/>
        </xdr:nvSpPr>
        <xdr:spPr>
          <a:xfrm>
            <a:off x="8909050" y="190500"/>
            <a:ext cx="1073150" cy="196850"/>
          </a:xfrm>
          <a:prstGeom prst="rect">
            <a:avLst/>
          </a:prstGeom>
          <a:noFill/>
          <a:ln>
            <a:noFill/>
          </a:ln>
        </xdr:spPr>
        <xdr:style>
          <a:lnRef idx="1">
            <a:schemeClr val="accent1"/>
          </a:lnRef>
          <a:fillRef idx="3">
            <a:schemeClr val="accent1"/>
          </a:fillRef>
          <a:effectRef idx="2">
            <a:schemeClr val="accent1"/>
          </a:effectRef>
          <a:fontRef idx="minor">
            <a:schemeClr val="lt1"/>
          </a:fontRef>
        </xdr:style>
        <xdr:txBody>
          <a:bodyPr vertOverflow="clip" horzOverflow="clip" rtlCol="0" anchor="t"/>
          <a:lstStyle/>
          <a:p>
            <a:pPr algn="l"/>
            <a:endParaRPr lang="fr-FR" sz="1100"/>
          </a:p>
        </xdr:txBody>
      </xdr:sp>
      <xdr:sp macro="" textlink="">
        <xdr:nvSpPr>
          <xdr:cNvPr id="151" name="Rectangle 150">
            <a:hlinkClick xmlns:r="http://schemas.openxmlformats.org/officeDocument/2006/relationships" r:id="rId10"/>
          </xdr:cNvPr>
          <xdr:cNvSpPr/>
        </xdr:nvSpPr>
        <xdr:spPr>
          <a:xfrm>
            <a:off x="8909050" y="431800"/>
            <a:ext cx="1073150" cy="196850"/>
          </a:xfrm>
          <a:prstGeom prst="rect">
            <a:avLst/>
          </a:prstGeom>
          <a:noFill/>
          <a:ln>
            <a:noFill/>
          </a:ln>
        </xdr:spPr>
        <xdr:style>
          <a:lnRef idx="1">
            <a:schemeClr val="accent1"/>
          </a:lnRef>
          <a:fillRef idx="3">
            <a:schemeClr val="accent1"/>
          </a:fillRef>
          <a:effectRef idx="2">
            <a:schemeClr val="accent1"/>
          </a:effectRef>
          <a:fontRef idx="minor">
            <a:schemeClr val="lt1"/>
          </a:fontRef>
        </xdr:style>
        <xdr:txBody>
          <a:bodyPr vertOverflow="clip" horzOverflow="clip" rtlCol="0" anchor="t"/>
          <a:lstStyle/>
          <a:p>
            <a:pPr algn="l"/>
            <a:endParaRPr lang="fr-FR" sz="1100"/>
          </a:p>
        </xdr:txBody>
      </xdr:sp>
      <xdr:sp macro="" textlink="">
        <xdr:nvSpPr>
          <xdr:cNvPr id="152" name="Rectangle 151">
            <a:hlinkClick xmlns:r="http://schemas.openxmlformats.org/officeDocument/2006/relationships" r:id="rId11"/>
          </xdr:cNvPr>
          <xdr:cNvSpPr/>
        </xdr:nvSpPr>
        <xdr:spPr>
          <a:xfrm>
            <a:off x="444500" y="1111250"/>
            <a:ext cx="1600199" cy="165620"/>
          </a:xfrm>
          <a:prstGeom prst="rect">
            <a:avLst/>
          </a:prstGeom>
          <a:noFill/>
          <a:ln>
            <a:noFill/>
          </a:ln>
        </xdr:spPr>
        <xdr:style>
          <a:lnRef idx="1">
            <a:schemeClr val="accent1"/>
          </a:lnRef>
          <a:fillRef idx="3">
            <a:schemeClr val="accent1"/>
          </a:fillRef>
          <a:effectRef idx="2">
            <a:schemeClr val="accent1"/>
          </a:effectRef>
          <a:fontRef idx="minor">
            <a:schemeClr val="lt1"/>
          </a:fontRef>
        </xdr:style>
        <xdr:txBody>
          <a:bodyPr vertOverflow="clip" horzOverflow="clip" rtlCol="0" anchor="t"/>
          <a:lstStyle/>
          <a:p>
            <a:pPr algn="l"/>
            <a:endParaRPr lang="fr-FR" sz="1100"/>
          </a:p>
        </xdr:txBody>
      </xdr:sp>
      <xdr:sp macro="" textlink="">
        <xdr:nvSpPr>
          <xdr:cNvPr id="153" name="Rectangle 152">
            <a:hlinkClick xmlns:r="http://schemas.openxmlformats.org/officeDocument/2006/relationships" r:id="rId12"/>
          </xdr:cNvPr>
          <xdr:cNvSpPr/>
        </xdr:nvSpPr>
        <xdr:spPr>
          <a:xfrm>
            <a:off x="3835400" y="1104900"/>
            <a:ext cx="2095500" cy="165620"/>
          </a:xfrm>
          <a:prstGeom prst="rect">
            <a:avLst/>
          </a:prstGeom>
          <a:noFill/>
          <a:ln>
            <a:noFill/>
          </a:ln>
        </xdr:spPr>
        <xdr:style>
          <a:lnRef idx="1">
            <a:schemeClr val="accent1"/>
          </a:lnRef>
          <a:fillRef idx="3">
            <a:schemeClr val="accent1"/>
          </a:fillRef>
          <a:effectRef idx="2">
            <a:schemeClr val="accent1"/>
          </a:effectRef>
          <a:fontRef idx="minor">
            <a:schemeClr val="lt1"/>
          </a:fontRef>
        </xdr:style>
        <xdr:txBody>
          <a:bodyPr vertOverflow="clip" horzOverflow="clip" rtlCol="0" anchor="t"/>
          <a:lstStyle/>
          <a:p>
            <a:pPr algn="l"/>
            <a:endParaRPr lang="fr-FR" sz="1100"/>
          </a:p>
        </xdr:txBody>
      </xdr:sp>
      <xdr:sp macro="" textlink="">
        <xdr:nvSpPr>
          <xdr:cNvPr id="154" name="Rectangle 153">
            <a:hlinkClick xmlns:r="http://schemas.openxmlformats.org/officeDocument/2006/relationships" r:id="rId13"/>
          </xdr:cNvPr>
          <xdr:cNvSpPr/>
        </xdr:nvSpPr>
        <xdr:spPr>
          <a:xfrm>
            <a:off x="5981700" y="1104900"/>
            <a:ext cx="1905000" cy="165620"/>
          </a:xfrm>
          <a:prstGeom prst="rect">
            <a:avLst/>
          </a:prstGeom>
          <a:noFill/>
          <a:ln>
            <a:noFill/>
          </a:ln>
        </xdr:spPr>
        <xdr:style>
          <a:lnRef idx="1">
            <a:schemeClr val="accent1"/>
          </a:lnRef>
          <a:fillRef idx="3">
            <a:schemeClr val="accent1"/>
          </a:fillRef>
          <a:effectRef idx="2">
            <a:schemeClr val="accent1"/>
          </a:effectRef>
          <a:fontRef idx="minor">
            <a:schemeClr val="lt1"/>
          </a:fontRef>
        </xdr:style>
        <xdr:txBody>
          <a:bodyPr vertOverflow="clip" horzOverflow="clip" rtlCol="0" anchor="t"/>
          <a:lstStyle/>
          <a:p>
            <a:pPr algn="l"/>
            <a:endParaRPr lang="fr-FR" sz="1100"/>
          </a:p>
        </xdr:txBody>
      </xdr:sp>
      <xdr:sp macro="" textlink="">
        <xdr:nvSpPr>
          <xdr:cNvPr id="155" name="Rectangle 154">
            <a:hlinkClick xmlns:r="http://schemas.openxmlformats.org/officeDocument/2006/relationships" r:id="rId1"/>
          </xdr:cNvPr>
          <xdr:cNvSpPr/>
        </xdr:nvSpPr>
        <xdr:spPr>
          <a:xfrm>
            <a:off x="7442201" y="908050"/>
            <a:ext cx="2520949" cy="165620"/>
          </a:xfrm>
          <a:prstGeom prst="rect">
            <a:avLst/>
          </a:prstGeom>
          <a:noFill/>
          <a:ln>
            <a:noFill/>
          </a:ln>
        </xdr:spPr>
        <xdr:style>
          <a:lnRef idx="1">
            <a:schemeClr val="accent1"/>
          </a:lnRef>
          <a:fillRef idx="3">
            <a:schemeClr val="accent1"/>
          </a:fillRef>
          <a:effectRef idx="2">
            <a:schemeClr val="accent1"/>
          </a:effectRef>
          <a:fontRef idx="minor">
            <a:schemeClr val="lt1"/>
          </a:fontRef>
        </xdr:style>
        <xdr:txBody>
          <a:bodyPr vertOverflow="clip" horzOverflow="clip" rtlCol="0" anchor="t"/>
          <a:lstStyle/>
          <a:p>
            <a:pPr algn="l"/>
            <a:endParaRPr lang="fr-FR" sz="1100"/>
          </a:p>
        </xdr:txBody>
      </xdr:sp>
    </xdr:grp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3" Type="http://schemas.openxmlformats.org/officeDocument/2006/relationships/vmlDrawing" Target="../drawings/vmlDrawing1.vml"/><Relationship Id="rId21" Type="http://schemas.openxmlformats.org/officeDocument/2006/relationships/ctrlProp" Target="../ctrlProps/ctrlProp18.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2" Type="http://schemas.openxmlformats.org/officeDocument/2006/relationships/drawing" Target="../drawings/drawing2.xml"/><Relationship Id="rId16" Type="http://schemas.openxmlformats.org/officeDocument/2006/relationships/ctrlProp" Target="../ctrlProps/ctrlProp13.xml"/><Relationship Id="rId20" Type="http://schemas.openxmlformats.org/officeDocument/2006/relationships/ctrlProp" Target="../ctrlProps/ctrlProp17.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10" Type="http://schemas.openxmlformats.org/officeDocument/2006/relationships/ctrlProp" Target="../ctrlProps/ctrlProp7.xml"/><Relationship Id="rId19" Type="http://schemas.openxmlformats.org/officeDocument/2006/relationships/ctrlProp" Target="../ctrlProps/ctrlProp16.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3" Type="http://schemas.openxmlformats.org/officeDocument/2006/relationships/hyperlink" Target="http://www.bdc.ca/FR/centre_conseils/outils/calculateurs_ratios/Pages/calculateurs_de_ratios.aspx" TargetMode="External"/><Relationship Id="rId7" Type="http://schemas.openxmlformats.org/officeDocument/2006/relationships/drawing" Target="../drawings/drawing4.xml"/><Relationship Id="rId2" Type="http://schemas.openxmlformats.org/officeDocument/2006/relationships/hyperlink" Target="http://www.statcan.ca/english/Subjects/Standard/naics/2002/naics02-menu.htm" TargetMode="External"/><Relationship Id="rId1" Type="http://schemas.openxmlformats.org/officeDocument/2006/relationships/hyperlink" Target="http://www.bdc.ca/FR/centre_conseils/outils/calculateurs_ratios/Pages/calculateurs_de_ratios.aspx" TargetMode="External"/><Relationship Id="rId6" Type="http://schemas.openxmlformats.org/officeDocument/2006/relationships/printerSettings" Target="../printerSettings/printerSettings3.bin"/><Relationship Id="rId5" Type="http://schemas.openxmlformats.org/officeDocument/2006/relationships/hyperlink" Target="http://www23.statcan.gc.ca/imdb/p3VD_f.pl?Function=getVDPage1&amp;TVD=118464" TargetMode="External"/><Relationship Id="rId4" Type="http://schemas.openxmlformats.org/officeDocument/2006/relationships/hyperlink" Target="http://www.bdc.ca/fr/business_tools/calculators/industry_standards.htm"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Z562"/>
  <sheetViews>
    <sheetView workbookViewId="0">
      <selection activeCell="E5" sqref="E5"/>
    </sheetView>
  </sheetViews>
  <sheetFormatPr defaultColWidth="8.85546875" defaultRowHeight="12.75" x14ac:dyDescent="0.2"/>
  <cols>
    <col min="1" max="1" width="27.42578125" style="252" customWidth="1"/>
    <col min="2" max="2" width="12.140625" customWidth="1"/>
    <col min="3" max="3" width="14.42578125" customWidth="1"/>
    <col min="4" max="5" width="15.85546875" customWidth="1"/>
    <col min="6" max="6" width="30.140625" customWidth="1"/>
    <col min="7" max="9" width="16.140625" customWidth="1"/>
    <col min="10" max="10" width="13.28515625" customWidth="1"/>
    <col min="11" max="11" width="14.28515625" customWidth="1"/>
    <col min="12" max="12" width="13.42578125" customWidth="1"/>
    <col min="13" max="29" width="27.42578125" customWidth="1"/>
  </cols>
  <sheetData>
    <row r="1" spans="1:26" x14ac:dyDescent="0.2">
      <c r="A1" s="250" t="s">
        <v>138</v>
      </c>
      <c r="E1" s="241"/>
      <c r="F1" s="333" t="s">
        <v>464</v>
      </c>
    </row>
    <row r="2" spans="1:26" x14ac:dyDescent="0.2">
      <c r="A2" s="251" t="s">
        <v>139</v>
      </c>
      <c r="B2" s="237" t="s">
        <v>223</v>
      </c>
      <c r="C2" s="237" t="s">
        <v>224</v>
      </c>
      <c r="D2" s="237" t="s">
        <v>225</v>
      </c>
      <c r="E2">
        <f ca="1">IF(C31&gt;1,C31-1,MONTH(TODAY()))</f>
        <v>8</v>
      </c>
      <c r="F2" t="s">
        <v>203</v>
      </c>
    </row>
    <row r="3" spans="1:26" x14ac:dyDescent="0.2">
      <c r="A3" s="252" t="s">
        <v>147</v>
      </c>
      <c r="C3" s="230">
        <v>2</v>
      </c>
      <c r="D3">
        <f>Startup</f>
        <v>2</v>
      </c>
      <c r="E3">
        <f>IF(ISNUMBER(D32),D32,1975)</f>
        <v>1975</v>
      </c>
      <c r="F3" t="s">
        <v>205</v>
      </c>
      <c r="R3" s="1"/>
      <c r="S3" s="1"/>
      <c r="T3" s="1"/>
      <c r="U3" s="1"/>
      <c r="V3" s="1"/>
      <c r="W3" s="1"/>
      <c r="X3" s="1"/>
      <c r="Y3" s="1"/>
      <c r="Z3" s="1"/>
    </row>
    <row r="4" spans="1:26" x14ac:dyDescent="0.2">
      <c r="E4">
        <f ca="1">IF(C33&gt;1,C33-1,MONTH(TODAY()))</f>
        <v>8</v>
      </c>
      <c r="F4" t="s">
        <v>204</v>
      </c>
      <c r="R4" s="1"/>
      <c r="S4" s="1"/>
      <c r="T4" s="1"/>
      <c r="U4" s="1"/>
      <c r="V4" s="1"/>
      <c r="W4" s="1"/>
      <c r="X4" s="1"/>
      <c r="Y4" s="1"/>
      <c r="Z4" s="1"/>
    </row>
    <row r="5" spans="1:26" x14ac:dyDescent="0.2">
      <c r="A5" s="252" t="s">
        <v>140</v>
      </c>
      <c r="B5" t="s">
        <v>282</v>
      </c>
      <c r="C5">
        <v>1</v>
      </c>
      <c r="D5">
        <f>C5</f>
        <v>1</v>
      </c>
      <c r="E5">
        <f ca="1">IF(C34&gt;1,VLOOKUP(C34,B75:C80,2),YEAR(TODAY()))</f>
        <v>2015</v>
      </c>
      <c r="F5" t="s">
        <v>206</v>
      </c>
      <c r="R5" s="1"/>
      <c r="S5" s="1"/>
      <c r="T5" s="1"/>
      <c r="U5" s="1"/>
      <c r="V5" s="1"/>
      <c r="W5" s="1"/>
      <c r="X5" s="1"/>
      <c r="Y5" s="1"/>
      <c r="Z5" s="1"/>
    </row>
    <row r="6" spans="1:26" x14ac:dyDescent="0.2">
      <c r="B6" t="s">
        <v>283</v>
      </c>
      <c r="E6" s="141">
        <f ca="1">IF(ISERR(DATE(E3,E2,15)),TODAY(),DATE(E3,E2,15))</f>
        <v>27621</v>
      </c>
      <c r="F6" t="s">
        <v>209</v>
      </c>
      <c r="R6" s="1"/>
      <c r="S6" s="1"/>
      <c r="T6" s="1"/>
      <c r="U6" s="1"/>
      <c r="V6" s="1"/>
      <c r="W6" s="1"/>
      <c r="X6" s="1"/>
      <c r="Y6" s="1"/>
      <c r="Z6" s="1"/>
    </row>
    <row r="7" spans="1:26" x14ac:dyDescent="0.2">
      <c r="B7" t="s">
        <v>284</v>
      </c>
      <c r="E7" s="141">
        <f ca="1">IF(ISERR(DATE(E5,E4,15)),TODAY(),DATE(E5,E4,15))</f>
        <v>42231</v>
      </c>
      <c r="F7" t="s">
        <v>146</v>
      </c>
      <c r="G7" s="334"/>
      <c r="R7" s="1"/>
      <c r="S7" s="1"/>
      <c r="T7" s="1"/>
      <c r="U7" s="1"/>
      <c r="V7" s="1"/>
      <c r="W7" s="1"/>
      <c r="X7" s="1"/>
      <c r="Y7" s="1"/>
      <c r="Z7" s="1"/>
    </row>
    <row r="8" spans="1:26" x14ac:dyDescent="0.2">
      <c r="B8" t="s">
        <v>285</v>
      </c>
      <c r="G8" s="334"/>
      <c r="R8" s="1"/>
      <c r="S8" s="1"/>
      <c r="T8" s="1"/>
      <c r="U8" s="1"/>
      <c r="V8" s="1"/>
      <c r="W8" s="1"/>
      <c r="X8" s="1"/>
      <c r="Y8" s="1"/>
      <c r="Z8" s="1"/>
    </row>
    <row r="9" spans="1:26" ht="11.25" customHeight="1" x14ac:dyDescent="0.2">
      <c r="A9" s="252" t="s">
        <v>141</v>
      </c>
      <c r="B9" t="s">
        <v>502</v>
      </c>
      <c r="C9">
        <v>1</v>
      </c>
      <c r="F9" s="335" t="s">
        <v>465</v>
      </c>
      <c r="G9" s="334"/>
      <c r="R9" s="1"/>
      <c r="S9" s="1"/>
      <c r="T9" s="1"/>
      <c r="U9" s="1"/>
      <c r="V9" s="1"/>
      <c r="W9" s="1"/>
      <c r="X9" s="1"/>
      <c r="Y9" s="1"/>
      <c r="Z9" s="1"/>
    </row>
    <row r="10" spans="1:26" x14ac:dyDescent="0.2">
      <c r="B10" t="s">
        <v>303</v>
      </c>
      <c r="E10" s="248">
        <f ca="1">(YEAR(E7)-YEAR(E6))*12+MONTH(E7)-MONTH(E6)</f>
        <v>480</v>
      </c>
      <c r="F10" t="s">
        <v>466</v>
      </c>
      <c r="G10" s="334"/>
      <c r="R10" s="1"/>
      <c r="S10" s="1"/>
      <c r="T10" s="1"/>
      <c r="U10" s="1"/>
      <c r="V10" s="1"/>
      <c r="W10" s="1"/>
      <c r="X10" s="1"/>
      <c r="Y10" s="1"/>
      <c r="Z10" s="1"/>
    </row>
    <row r="11" spans="1:26" x14ac:dyDescent="0.2">
      <c r="B11" t="s">
        <v>286</v>
      </c>
      <c r="E11">
        <f ca="1">INT(E10/12)</f>
        <v>40</v>
      </c>
      <c r="F11" t="s">
        <v>467</v>
      </c>
      <c r="G11" s="334"/>
      <c r="R11" s="1"/>
      <c r="S11" s="1"/>
      <c r="T11" s="1"/>
      <c r="U11" s="1"/>
      <c r="V11" s="1"/>
      <c r="W11" s="1"/>
      <c r="X11" s="1"/>
      <c r="Y11" s="1"/>
      <c r="Z11" s="1"/>
    </row>
    <row r="12" spans="1:26" x14ac:dyDescent="0.2">
      <c r="B12" t="s">
        <v>299</v>
      </c>
      <c r="E12" s="248">
        <f ca="1">(YEAR(TODAY())-YEAR(E6))*12+MONTH(TODAY())-MONTH(E6)+1</f>
        <v>481</v>
      </c>
      <c r="F12" t="s">
        <v>468</v>
      </c>
      <c r="G12" s="334"/>
      <c r="R12" s="1"/>
      <c r="S12" s="1"/>
      <c r="T12" s="1"/>
      <c r="U12" s="1"/>
      <c r="V12" s="1"/>
      <c r="W12" s="1"/>
      <c r="X12" s="1"/>
      <c r="Y12" s="1"/>
      <c r="Z12" s="1"/>
    </row>
    <row r="13" spans="1:26" x14ac:dyDescent="0.2">
      <c r="B13" t="s">
        <v>290</v>
      </c>
      <c r="E13" s="248">
        <f ca="1">(YEAR(TODAY())-YEAR(E7))*12+MONTH(TODAY())-MONTH(E7)</f>
        <v>0</v>
      </c>
      <c r="F13" t="s">
        <v>346</v>
      </c>
      <c r="G13" s="334"/>
      <c r="R13" s="1"/>
      <c r="S13" s="1"/>
      <c r="T13" s="1"/>
      <c r="U13" s="1"/>
      <c r="V13" s="1"/>
      <c r="W13" s="1"/>
      <c r="X13" s="1"/>
      <c r="Y13" s="1"/>
      <c r="Z13" s="1"/>
    </row>
    <row r="14" spans="1:26" x14ac:dyDescent="0.2">
      <c r="B14" t="s">
        <v>289</v>
      </c>
      <c r="G14" s="334"/>
      <c r="R14" s="1"/>
      <c r="S14" s="1"/>
      <c r="T14" s="1"/>
      <c r="U14" s="1"/>
      <c r="V14" s="1"/>
      <c r="W14" s="1"/>
      <c r="X14" s="1"/>
      <c r="Y14" s="1"/>
      <c r="Z14" s="1"/>
    </row>
    <row r="15" spans="1:26" x14ac:dyDescent="0.2">
      <c r="B15" t="s">
        <v>136</v>
      </c>
      <c r="F15" s="335" t="s">
        <v>469</v>
      </c>
      <c r="R15" s="1"/>
      <c r="S15" s="1"/>
      <c r="T15" s="1"/>
      <c r="U15" s="1"/>
      <c r="V15" s="1"/>
      <c r="W15" s="1"/>
      <c r="X15" s="1"/>
      <c r="Y15" s="1"/>
      <c r="Z15" s="1"/>
    </row>
    <row r="16" spans="1:26" x14ac:dyDescent="0.2">
      <c r="A16" s="253"/>
      <c r="B16" t="s">
        <v>288</v>
      </c>
      <c r="E16">
        <f ca="1">IF(AND(Startup=1,E12&gt;0),IF(E13&gt;0,2,1),0)</f>
        <v>0</v>
      </c>
      <c r="F16" t="s">
        <v>470</v>
      </c>
      <c r="R16" s="1"/>
      <c r="S16" s="1"/>
      <c r="T16" s="1"/>
      <c r="U16" s="1"/>
      <c r="V16" s="1"/>
      <c r="W16" s="1"/>
      <c r="X16" s="1"/>
      <c r="Y16" s="1"/>
      <c r="Z16" s="1"/>
    </row>
    <row r="17" spans="1:26" x14ac:dyDescent="0.2">
      <c r="B17" t="s">
        <v>301</v>
      </c>
      <c r="E17">
        <f>IF(C3=2,1,IF(E12&gt;11,1,0))</f>
        <v>1</v>
      </c>
      <c r="F17" s="238" t="s">
        <v>471</v>
      </c>
      <c r="R17" s="1"/>
      <c r="S17" s="1"/>
      <c r="T17" s="1"/>
      <c r="U17" s="1"/>
      <c r="V17" s="1"/>
      <c r="W17" s="1"/>
      <c r="X17" s="1"/>
      <c r="Y17" s="1"/>
      <c r="Z17" s="1"/>
    </row>
    <row r="18" spans="1:26" x14ac:dyDescent="0.2">
      <c r="B18" t="s">
        <v>294</v>
      </c>
      <c r="E18">
        <f ca="1">IF(INT(E12/12)&gt;3,3,INT(E12/12))</f>
        <v>3</v>
      </c>
      <c r="F18" t="s">
        <v>472</v>
      </c>
      <c r="R18" s="1"/>
      <c r="S18" s="1"/>
      <c r="T18" s="1"/>
      <c r="U18" s="1"/>
      <c r="V18" s="1"/>
      <c r="W18" s="1"/>
      <c r="X18" s="1"/>
      <c r="Y18" s="1"/>
      <c r="Z18" s="1"/>
    </row>
    <row r="19" spans="1:26" x14ac:dyDescent="0.2">
      <c r="B19" t="s">
        <v>296</v>
      </c>
      <c r="E19">
        <f>IF(C36&gt;1,1,0)</f>
        <v>0</v>
      </c>
      <c r="F19" t="s">
        <v>473</v>
      </c>
      <c r="S19" s="1"/>
      <c r="T19" s="1"/>
      <c r="U19" s="1"/>
      <c r="V19" s="1"/>
      <c r="W19" s="1"/>
      <c r="X19" s="1"/>
      <c r="Y19" s="1"/>
      <c r="Z19" s="1"/>
    </row>
    <row r="20" spans="1:26" x14ac:dyDescent="0.2">
      <c r="B20" t="s">
        <v>300</v>
      </c>
      <c r="E20">
        <f ca="1">IF(IsExisting=0,E16,E18*10+E19)</f>
        <v>30</v>
      </c>
      <c r="F20" t="s">
        <v>210</v>
      </c>
      <c r="P20" s="182"/>
      <c r="Q20" s="182"/>
      <c r="R20" s="182"/>
      <c r="S20" s="1"/>
      <c r="T20" s="1"/>
      <c r="U20" s="1"/>
      <c r="V20" s="1"/>
      <c r="W20" s="1"/>
      <c r="X20" s="1"/>
      <c r="Y20" s="1"/>
      <c r="Z20" s="1"/>
    </row>
    <row r="21" spans="1:26" x14ac:dyDescent="0.2">
      <c r="B21" t="s">
        <v>292</v>
      </c>
      <c r="P21" s="182"/>
      <c r="Q21" s="182"/>
      <c r="R21" s="182"/>
      <c r="S21" s="1"/>
      <c r="T21" s="1"/>
      <c r="U21" s="1"/>
      <c r="V21" s="1"/>
      <c r="W21" s="1"/>
      <c r="X21" s="1"/>
      <c r="Y21" s="1"/>
      <c r="Z21" s="1"/>
    </row>
    <row r="22" spans="1:26" ht="14.25" x14ac:dyDescent="0.3">
      <c r="B22" t="s">
        <v>287</v>
      </c>
      <c r="F22" s="336" t="s">
        <v>474</v>
      </c>
      <c r="P22" s="182"/>
      <c r="Q22" s="182"/>
      <c r="R22" s="182"/>
      <c r="S22" s="7"/>
      <c r="T22" s="1"/>
      <c r="U22" s="1"/>
      <c r="V22" s="1"/>
      <c r="W22" s="1"/>
      <c r="X22" s="1"/>
      <c r="Y22" s="1"/>
      <c r="Z22" s="1"/>
    </row>
    <row r="23" spans="1:26" x14ac:dyDescent="0.2">
      <c r="A23"/>
      <c r="B23" t="s">
        <v>302</v>
      </c>
      <c r="F23" s="242" t="s">
        <v>221</v>
      </c>
      <c r="G23" s="337">
        <f ca="1">VLOOKUP(E20,$G25:$S34,2,FALSE)</f>
        <v>41501</v>
      </c>
      <c r="H23" s="337">
        <f ca="1">VLOOKUP(E20,$G25:$S34,3,FALSE)</f>
        <v>41866</v>
      </c>
      <c r="I23" s="337">
        <f ca="1">VLOOKUP(E20,$G25:$S34,4,FALSE)</f>
        <v>42231</v>
      </c>
      <c r="J23" s="337">
        <f ca="1">VLOOKUP(E20,$G25:$S34,5,FALSE)</f>
        <v>0</v>
      </c>
      <c r="K23" s="337">
        <f ca="1">VLOOKUP(E20,$G25:$S34,6,FALSE)</f>
        <v>42596</v>
      </c>
      <c r="L23" s="337">
        <f ca="1">VLOOKUP(E20,$G25:$S34,7,FALSE)</f>
        <v>42961</v>
      </c>
      <c r="M23" s="337">
        <f ca="1">VLOOKUP(E20,$G25:$S34,8,FALSE)</f>
        <v>43326</v>
      </c>
      <c r="N23" s="243"/>
      <c r="O23" s="243"/>
      <c r="P23" s="243"/>
      <c r="Q23" s="243"/>
      <c r="R23" s="243"/>
      <c r="S23" s="244"/>
      <c r="T23" s="4"/>
      <c r="U23" s="1"/>
      <c r="V23" s="1"/>
      <c r="W23" s="1"/>
      <c r="X23" s="1"/>
      <c r="Y23" s="1"/>
      <c r="Z23" s="1"/>
    </row>
    <row r="24" spans="1:26" x14ac:dyDescent="0.2">
      <c r="B24" t="s">
        <v>297</v>
      </c>
      <c r="F24" s="338" t="s">
        <v>222</v>
      </c>
      <c r="G24" s="339" t="str">
        <f ca="1">VLOOKUP(E20,$G25:$S34,9,FALSE)</f>
        <v>HISTORIQUE</v>
      </c>
      <c r="H24" s="339">
        <f ca="1">VLOOKUP(E20,$G25:$S34,10,FALSE)</f>
        <v>0</v>
      </c>
      <c r="I24" s="339">
        <f ca="1">VLOOKUP(E20,$G25:$S34,11,FALSE)</f>
        <v>0</v>
      </c>
      <c r="J24" s="339">
        <f ca="1">VLOOKUP(E20,$G25:$S34,12,FALSE)</f>
        <v>0</v>
      </c>
      <c r="K24" s="339" t="str">
        <f ca="1">VLOOKUP(E20,$G25:$S34,13,FALSE)</f>
        <v>PROJETÉ</v>
      </c>
      <c r="L24" s="339"/>
      <c r="M24" s="339"/>
      <c r="N24" s="1"/>
      <c r="O24" s="1"/>
      <c r="P24" s="1"/>
      <c r="Q24" s="1"/>
      <c r="R24" s="1"/>
      <c r="S24" s="246"/>
      <c r="T24" s="4"/>
      <c r="U24" s="1"/>
      <c r="V24" s="1"/>
      <c r="W24" s="1"/>
      <c r="X24" s="1"/>
      <c r="Y24" s="1"/>
      <c r="Z24" s="1"/>
    </row>
    <row r="25" spans="1:26" x14ac:dyDescent="0.2">
      <c r="A25" s="253"/>
      <c r="B25" t="s">
        <v>293</v>
      </c>
      <c r="F25" s="338" t="s">
        <v>148</v>
      </c>
      <c r="G25" s="1">
        <v>3</v>
      </c>
      <c r="H25" s="183">
        <f ca="1">E7+365</f>
        <v>42596</v>
      </c>
      <c r="I25" s="183">
        <f ca="1">H25+365</f>
        <v>42961</v>
      </c>
      <c r="J25" s="183">
        <f ca="1">I25+365</f>
        <v>43326</v>
      </c>
      <c r="K25" s="183"/>
      <c r="L25" s="183"/>
      <c r="M25" s="183"/>
      <c r="N25" s="183"/>
      <c r="O25" s="1" t="s">
        <v>335</v>
      </c>
      <c r="P25" s="1"/>
      <c r="Q25" s="1"/>
      <c r="R25" s="1"/>
      <c r="S25" s="246"/>
      <c r="T25" s="4"/>
      <c r="U25" s="1"/>
      <c r="V25" s="1"/>
      <c r="W25" s="1"/>
      <c r="X25" s="1"/>
      <c r="Y25" s="1"/>
      <c r="Z25" s="1"/>
    </row>
    <row r="26" spans="1:26" x14ac:dyDescent="0.2">
      <c r="A26" s="253"/>
      <c r="B26" t="s">
        <v>295</v>
      </c>
      <c r="F26" s="245" t="s">
        <v>211</v>
      </c>
      <c r="G26" s="1">
        <v>0</v>
      </c>
      <c r="H26" s="183">
        <f ca="1">E7</f>
        <v>42231</v>
      </c>
      <c r="I26" s="183">
        <f ca="1">H26+365</f>
        <v>42596</v>
      </c>
      <c r="J26" s="183">
        <f ca="1">I26+365</f>
        <v>42961</v>
      </c>
      <c r="K26" s="183"/>
      <c r="L26" s="183"/>
      <c r="M26" s="183"/>
      <c r="N26" s="183"/>
      <c r="O26" s="1" t="s">
        <v>335</v>
      </c>
      <c r="P26" s="1"/>
      <c r="Q26" s="1"/>
      <c r="R26" s="1"/>
      <c r="S26" s="246"/>
      <c r="T26" s="4"/>
      <c r="U26" s="1"/>
      <c r="X26" s="1"/>
      <c r="Y26" s="1"/>
      <c r="Z26" s="1"/>
    </row>
    <row r="27" spans="1:26" x14ac:dyDescent="0.2">
      <c r="B27" t="s">
        <v>505</v>
      </c>
      <c r="F27" s="338" t="s">
        <v>475</v>
      </c>
      <c r="G27" s="340">
        <v>1</v>
      </c>
      <c r="H27" s="249" t="str">
        <f ca="1">E12&amp;" mois"</f>
        <v>481 mois</v>
      </c>
      <c r="I27" s="1"/>
      <c r="J27" s="183"/>
      <c r="K27" s="183">
        <f ca="1">E7</f>
        <v>42231</v>
      </c>
      <c r="L27" s="183">
        <f t="shared" ref="L27:L32" ca="1" si="0">K27+365</f>
        <v>42596</v>
      </c>
      <c r="M27" s="183"/>
      <c r="N27" s="183"/>
      <c r="O27" s="1" t="s">
        <v>336</v>
      </c>
      <c r="P27" s="1"/>
      <c r="Q27" s="1"/>
      <c r="R27" s="1" t="s">
        <v>335</v>
      </c>
      <c r="S27" s="246"/>
      <c r="X27" s="1"/>
      <c r="Y27" s="1"/>
      <c r="Z27" s="1"/>
    </row>
    <row r="28" spans="1:26" x14ac:dyDescent="0.2">
      <c r="B28" t="s">
        <v>304</v>
      </c>
      <c r="F28" s="345" t="s">
        <v>345</v>
      </c>
      <c r="G28" s="346">
        <v>2</v>
      </c>
      <c r="H28" s="252" t="str">
        <f ca="1">"("&amp;E13&amp;" mois"&amp;")"</f>
        <v>(0 mois)</v>
      </c>
      <c r="I28" s="183"/>
      <c r="J28" s="183">
        <f ca="1">E7+365</f>
        <v>42596</v>
      </c>
      <c r="K28" s="183">
        <f ca="1">J28+365</f>
        <v>42961</v>
      </c>
      <c r="L28" s="183">
        <f t="shared" ca="1" si="0"/>
        <v>43326</v>
      </c>
      <c r="M28" s="183"/>
      <c r="N28" s="183"/>
      <c r="O28" s="1" t="s">
        <v>336</v>
      </c>
      <c r="P28" s="1"/>
      <c r="Q28" s="1" t="s">
        <v>335</v>
      </c>
      <c r="R28" s="1"/>
      <c r="S28" s="246"/>
      <c r="X28" s="1"/>
      <c r="Y28" s="1"/>
      <c r="Z28" s="1"/>
    </row>
    <row r="29" spans="1:26" x14ac:dyDescent="0.2">
      <c r="B29" t="s">
        <v>298</v>
      </c>
      <c r="F29" s="245" t="s">
        <v>212</v>
      </c>
      <c r="G29" s="1">
        <v>10</v>
      </c>
      <c r="H29" s="183">
        <f ca="1">E7</f>
        <v>42231</v>
      </c>
      <c r="I29" s="183"/>
      <c r="J29" s="183">
        <f ca="1">E7+365</f>
        <v>42596</v>
      </c>
      <c r="K29" s="183">
        <f ca="1">J29+365</f>
        <v>42961</v>
      </c>
      <c r="L29" s="183">
        <f t="shared" ca="1" si="0"/>
        <v>43326</v>
      </c>
      <c r="M29" s="183"/>
      <c r="N29" s="183"/>
      <c r="O29" s="1" t="s">
        <v>336</v>
      </c>
      <c r="P29" s="1"/>
      <c r="Q29" s="1" t="s">
        <v>335</v>
      </c>
      <c r="R29" s="1"/>
      <c r="S29" s="246"/>
      <c r="X29" s="1"/>
      <c r="Y29" s="1"/>
      <c r="Z29" s="1"/>
    </row>
    <row r="30" spans="1:26" x14ac:dyDescent="0.2">
      <c r="B30" t="s">
        <v>291</v>
      </c>
      <c r="F30" s="245" t="s">
        <v>216</v>
      </c>
      <c r="G30" s="1">
        <v>11</v>
      </c>
      <c r="H30" s="183">
        <f ca="1">E7</f>
        <v>42231</v>
      </c>
      <c r="I30" s="247" t="s">
        <v>482</v>
      </c>
      <c r="J30" s="183"/>
      <c r="K30" s="183">
        <f ca="1">E7+365</f>
        <v>42596</v>
      </c>
      <c r="L30" s="183">
        <f t="shared" ca="1" si="0"/>
        <v>42961</v>
      </c>
      <c r="M30" s="183">
        <f ca="1">L30+365</f>
        <v>43326</v>
      </c>
      <c r="N30" s="183"/>
      <c r="O30" s="1" t="s">
        <v>336</v>
      </c>
      <c r="P30" s="1"/>
      <c r="Q30" s="1"/>
      <c r="R30" s="1" t="s">
        <v>335</v>
      </c>
      <c r="S30" s="246"/>
      <c r="X30" s="1"/>
      <c r="Y30" s="1"/>
      <c r="Z30" s="1"/>
    </row>
    <row r="31" spans="1:26" x14ac:dyDescent="0.2">
      <c r="A31" s="252" t="s">
        <v>137</v>
      </c>
      <c r="B31" t="s">
        <v>306</v>
      </c>
      <c r="C31">
        <v>1</v>
      </c>
      <c r="D31">
        <f ca="1">CHOOSE(C31,TODAY(),1,2,3,4,5,6,7,8,9,10,11,12,TODAY())</f>
        <v>42220</v>
      </c>
      <c r="E31" t="s">
        <v>577</v>
      </c>
      <c r="F31" s="245" t="s">
        <v>217</v>
      </c>
      <c r="G31" s="1">
        <v>20</v>
      </c>
      <c r="H31" s="183">
        <f ca="1">I31-365</f>
        <v>41866</v>
      </c>
      <c r="I31" s="183">
        <f ca="1">E7</f>
        <v>42231</v>
      </c>
      <c r="J31" s="183"/>
      <c r="K31" s="183">
        <f ca="1">E7+365</f>
        <v>42596</v>
      </c>
      <c r="L31" s="183">
        <f t="shared" ca="1" si="0"/>
        <v>42961</v>
      </c>
      <c r="M31" s="183">
        <f ca="1">L31+365</f>
        <v>43326</v>
      </c>
      <c r="N31" s="183"/>
      <c r="O31" s="1" t="s">
        <v>336</v>
      </c>
      <c r="P31" s="1"/>
      <c r="Q31" s="1"/>
      <c r="R31" s="1" t="s">
        <v>335</v>
      </c>
      <c r="S31" s="246"/>
      <c r="X31" s="1"/>
      <c r="Y31" s="1"/>
      <c r="Z31" s="1"/>
    </row>
    <row r="32" spans="1:26" x14ac:dyDescent="0.2">
      <c r="A32" s="252" t="s">
        <v>226</v>
      </c>
      <c r="B32" t="s">
        <v>305</v>
      </c>
      <c r="C32">
        <v>1</v>
      </c>
      <c r="D32" t="str">
        <f>VLOOKUP(C32,B45:C74,2)</f>
        <v>année</v>
      </c>
      <c r="F32" s="245" t="s">
        <v>218</v>
      </c>
      <c r="G32" s="1">
        <v>21</v>
      </c>
      <c r="H32" s="183">
        <f ca="1">I32-365</f>
        <v>41866</v>
      </c>
      <c r="I32" s="183">
        <f ca="1">E7</f>
        <v>42231</v>
      </c>
      <c r="J32" s="247" t="s">
        <v>482</v>
      </c>
      <c r="K32" s="183">
        <f ca="1">E7+365</f>
        <v>42596</v>
      </c>
      <c r="L32" s="183">
        <f t="shared" ca="1" si="0"/>
        <v>42961</v>
      </c>
      <c r="M32" s="183">
        <f ca="1">L32+365</f>
        <v>43326</v>
      </c>
      <c r="N32" s="183"/>
      <c r="O32" s="1" t="s">
        <v>336</v>
      </c>
      <c r="P32" s="1"/>
      <c r="Q32" s="1"/>
      <c r="R32" s="1" t="s">
        <v>335</v>
      </c>
      <c r="S32" s="246"/>
      <c r="X32" s="1"/>
      <c r="Y32" s="1"/>
      <c r="Z32" s="1"/>
    </row>
    <row r="33" spans="1:26" x14ac:dyDescent="0.2">
      <c r="A33" s="252" t="s">
        <v>227</v>
      </c>
      <c r="B33" t="s">
        <v>307</v>
      </c>
      <c r="C33">
        <v>1</v>
      </c>
      <c r="D33">
        <f ca="1">CHOOSE(C33,TODAY(),1,2,3,4,5,6,7,8,9,10,11,12,TODAY())</f>
        <v>42220</v>
      </c>
      <c r="F33" s="245" t="s">
        <v>219</v>
      </c>
      <c r="G33" s="1">
        <v>30</v>
      </c>
      <c r="H33" s="183">
        <f ca="1">I33-365</f>
        <v>41501</v>
      </c>
      <c r="I33" s="183">
        <f ca="1">J33-365</f>
        <v>41866</v>
      </c>
      <c r="J33" s="183">
        <f ca="1">E7</f>
        <v>42231</v>
      </c>
      <c r="K33" s="183"/>
      <c r="L33" s="183">
        <f ca="1">E7+365</f>
        <v>42596</v>
      </c>
      <c r="M33" s="183">
        <f ca="1">L33+365</f>
        <v>42961</v>
      </c>
      <c r="N33" s="183">
        <f ca="1">M33+365</f>
        <v>43326</v>
      </c>
      <c r="O33" s="1" t="s">
        <v>336</v>
      </c>
      <c r="P33" s="1"/>
      <c r="Q33" s="1"/>
      <c r="R33" s="1"/>
      <c r="S33" s="246" t="s">
        <v>335</v>
      </c>
      <c r="X33" s="1"/>
      <c r="Y33" s="1"/>
      <c r="Z33" s="1"/>
    </row>
    <row r="34" spans="1:26" x14ac:dyDescent="0.2">
      <c r="B34" t="s">
        <v>545</v>
      </c>
      <c r="C34">
        <v>1</v>
      </c>
      <c r="D34">
        <f ca="1">IF(C34&gt;1,VLOOKUP(C34,B75:C80,2),YEAR(TODAY()))</f>
        <v>2015</v>
      </c>
      <c r="F34" s="341" t="s">
        <v>220</v>
      </c>
      <c r="G34" s="7">
        <v>31</v>
      </c>
      <c r="H34" s="342">
        <f ca="1">I34-365</f>
        <v>41501</v>
      </c>
      <c r="I34" s="342">
        <f ca="1">J34-365</f>
        <v>41866</v>
      </c>
      <c r="J34" s="342">
        <f ca="1">E7</f>
        <v>42231</v>
      </c>
      <c r="K34" s="343" t="s">
        <v>482</v>
      </c>
      <c r="L34" s="344">
        <f ca="1">E7+365</f>
        <v>42596</v>
      </c>
      <c r="M34" s="344">
        <f ca="1">L34+365</f>
        <v>42961</v>
      </c>
      <c r="N34" s="183">
        <f ca="1">M34+365</f>
        <v>43326</v>
      </c>
      <c r="O34" s="7" t="s">
        <v>336</v>
      </c>
      <c r="P34" s="7"/>
      <c r="Q34" s="7"/>
      <c r="R34" s="7"/>
      <c r="S34" s="347" t="s">
        <v>335</v>
      </c>
      <c r="X34" s="1"/>
      <c r="Y34" s="1"/>
      <c r="Z34" s="1"/>
    </row>
    <row r="35" spans="1:26" x14ac:dyDescent="0.2">
      <c r="B35" t="s">
        <v>308</v>
      </c>
      <c r="C35">
        <f>IF($C$3=1,14,1)</f>
        <v>1</v>
      </c>
      <c r="D35">
        <f>PlanFinancier!D18</f>
        <v>0</v>
      </c>
      <c r="E35">
        <v>1</v>
      </c>
      <c r="F35" t="s">
        <v>213</v>
      </c>
      <c r="X35" s="1"/>
      <c r="Y35" s="1"/>
      <c r="Z35" s="1"/>
    </row>
    <row r="36" spans="1:26" x14ac:dyDescent="0.2">
      <c r="A36" s="253"/>
      <c r="B36" t="s">
        <v>546</v>
      </c>
      <c r="C36">
        <v>1</v>
      </c>
      <c r="D36">
        <f>PlanFinancier!E18</f>
        <v>0</v>
      </c>
      <c r="E36" t="s">
        <v>461</v>
      </c>
      <c r="F36" t="s">
        <v>214</v>
      </c>
      <c r="G36" s="335" t="s">
        <v>476</v>
      </c>
      <c r="X36" s="1"/>
      <c r="Y36" s="1"/>
      <c r="Z36" s="1"/>
    </row>
    <row r="37" spans="1:26" x14ac:dyDescent="0.2">
      <c r="A37" s="253"/>
      <c r="B37" t="s">
        <v>547</v>
      </c>
      <c r="G37">
        <v>1</v>
      </c>
      <c r="X37" s="1"/>
      <c r="Y37" s="1"/>
      <c r="Z37" s="1"/>
    </row>
    <row r="38" spans="1:26" x14ac:dyDescent="0.2">
      <c r="A38" s="253"/>
      <c r="B38" t="s">
        <v>309</v>
      </c>
      <c r="G38">
        <v>1</v>
      </c>
      <c r="X38" s="1"/>
      <c r="Y38" s="1"/>
      <c r="Z38" s="1"/>
    </row>
    <row r="39" spans="1:26" x14ac:dyDescent="0.2">
      <c r="B39" t="s">
        <v>548</v>
      </c>
      <c r="G39">
        <f>IF($C$3=1,CHOOSE($C$31,1,13,2,3,4,5,6,7,8,9,10,11,12,),1)</f>
        <v>1</v>
      </c>
    </row>
    <row r="40" spans="1:26" x14ac:dyDescent="0.2">
      <c r="B40" t="s">
        <v>310</v>
      </c>
      <c r="G40">
        <f>IF(AND($C$3=1,G$33&gt;1),IF($C$31&gt;2,$C$32+2,$C$32+1),1)</f>
        <v>1</v>
      </c>
    </row>
    <row r="41" spans="1:26" x14ac:dyDescent="0.2">
      <c r="B41" t="s">
        <v>311</v>
      </c>
      <c r="G41">
        <f>IF($C$3=1,14,1)</f>
        <v>1</v>
      </c>
    </row>
    <row r="42" spans="1:26" x14ac:dyDescent="0.2">
      <c r="B42" t="s">
        <v>312</v>
      </c>
      <c r="G42">
        <v>1</v>
      </c>
    </row>
    <row r="43" spans="1:26" x14ac:dyDescent="0.2">
      <c r="A43" s="142"/>
      <c r="B43" t="s">
        <v>313</v>
      </c>
      <c r="D43" t="s">
        <v>94</v>
      </c>
      <c r="E43" s="138" t="s">
        <v>95</v>
      </c>
    </row>
    <row r="44" spans="1:26" x14ac:dyDescent="0.2">
      <c r="B44" t="s">
        <v>314</v>
      </c>
      <c r="D44" s="225">
        <v>9</v>
      </c>
      <c r="E44" s="224">
        <v>7</v>
      </c>
    </row>
    <row r="45" spans="1:26" x14ac:dyDescent="0.2">
      <c r="A45" s="142" t="s">
        <v>207</v>
      </c>
      <c r="B45">
        <v>1</v>
      </c>
      <c r="C45" t="s">
        <v>234</v>
      </c>
      <c r="D45" s="161">
        <v>5</v>
      </c>
      <c r="E45" s="225">
        <v>7</v>
      </c>
    </row>
    <row r="46" spans="1:26" x14ac:dyDescent="0.2">
      <c r="B46">
        <v>2</v>
      </c>
      <c r="C46" s="238">
        <f ca="1">YEAR(TODAY())-1</f>
        <v>2014</v>
      </c>
      <c r="D46">
        <v>4</v>
      </c>
    </row>
    <row r="47" spans="1:26" x14ac:dyDescent="0.2">
      <c r="B47">
        <v>3</v>
      </c>
      <c r="C47" s="238">
        <f ca="1">IF(C3=2,C46-1,C46+1)</f>
        <v>2013</v>
      </c>
    </row>
    <row r="48" spans="1:26" x14ac:dyDescent="0.2">
      <c r="B48">
        <v>4</v>
      </c>
      <c r="C48" s="238">
        <f ca="1">IF(C3=2,C47-1,C47+1)</f>
        <v>2012</v>
      </c>
    </row>
    <row r="49" spans="2:3" x14ac:dyDescent="0.2">
      <c r="B49">
        <v>5</v>
      </c>
      <c r="C49" s="238">
        <f ca="1">IF(C3=2,C48-1,C48+1)</f>
        <v>2011</v>
      </c>
    </row>
    <row r="50" spans="2:3" x14ac:dyDescent="0.2">
      <c r="B50">
        <v>6</v>
      </c>
      <c r="C50" s="238">
        <f ca="1">IF(C3=2,C49-1,"")</f>
        <v>2010</v>
      </c>
    </row>
    <row r="51" spans="2:3" x14ac:dyDescent="0.2">
      <c r="B51">
        <v>7</v>
      </c>
      <c r="C51" s="238">
        <f ca="1">IF(C3=2,C50-1,"")</f>
        <v>2009</v>
      </c>
    </row>
    <row r="52" spans="2:3" x14ac:dyDescent="0.2">
      <c r="B52">
        <v>8</v>
      </c>
      <c r="C52" s="238">
        <f ca="1">IF(C3=2,C51-1,"")</f>
        <v>2008</v>
      </c>
    </row>
    <row r="53" spans="2:3" x14ac:dyDescent="0.2">
      <c r="B53">
        <v>9</v>
      </c>
      <c r="C53" s="238">
        <f ca="1">IF(C3=2,C52-1,"")</f>
        <v>2007</v>
      </c>
    </row>
    <row r="54" spans="2:3" x14ac:dyDescent="0.2">
      <c r="B54">
        <v>10</v>
      </c>
      <c r="C54" s="238">
        <f ca="1">IF(C3=2,C53-1,"")</f>
        <v>2006</v>
      </c>
    </row>
    <row r="55" spans="2:3" x14ac:dyDescent="0.2">
      <c r="B55">
        <v>11</v>
      </c>
      <c r="C55" s="238">
        <f ca="1">IF(C3=2,C54-1,"")</f>
        <v>2005</v>
      </c>
    </row>
    <row r="56" spans="2:3" x14ac:dyDescent="0.2">
      <c r="B56">
        <v>12</v>
      </c>
      <c r="C56" s="238">
        <f ca="1">IF(C3=2,C55-1,"")</f>
        <v>2004</v>
      </c>
    </row>
    <row r="57" spans="2:3" x14ac:dyDescent="0.2">
      <c r="B57">
        <v>13</v>
      </c>
      <c r="C57" s="238">
        <f ca="1">IF(C3=2,C56-1,"")</f>
        <v>2003</v>
      </c>
    </row>
    <row r="58" spans="2:3" x14ac:dyDescent="0.2">
      <c r="B58">
        <v>14</v>
      </c>
      <c r="C58" s="238">
        <f ca="1">IF(C3=2,C57-1,"")</f>
        <v>2002</v>
      </c>
    </row>
    <row r="59" spans="2:3" x14ac:dyDescent="0.2">
      <c r="B59">
        <v>15</v>
      </c>
      <c r="C59" s="238">
        <f ca="1">IF(C3=2,C58-1,"")</f>
        <v>2001</v>
      </c>
    </row>
    <row r="60" spans="2:3" x14ac:dyDescent="0.2">
      <c r="B60">
        <v>16</v>
      </c>
      <c r="C60" s="238">
        <f ca="1">IF(C3=2,C59-1,"")</f>
        <v>2000</v>
      </c>
    </row>
    <row r="61" spans="2:3" x14ac:dyDescent="0.2">
      <c r="B61">
        <v>17</v>
      </c>
      <c r="C61" s="238">
        <f ca="1">IF(C3=2,C60-1,"")</f>
        <v>1999</v>
      </c>
    </row>
    <row r="62" spans="2:3" x14ac:dyDescent="0.2">
      <c r="B62">
        <v>18</v>
      </c>
      <c r="C62" s="238">
        <f ca="1">IF(C3=2,C61-1,"")</f>
        <v>1998</v>
      </c>
    </row>
    <row r="63" spans="2:3" x14ac:dyDescent="0.2">
      <c r="B63">
        <v>19</v>
      </c>
      <c r="C63" s="238">
        <f ca="1">IF(C3=2,C62-1,"")</f>
        <v>1997</v>
      </c>
    </row>
    <row r="64" spans="2:3" x14ac:dyDescent="0.2">
      <c r="B64">
        <v>20</v>
      </c>
      <c r="C64" s="238">
        <f ca="1">IF(C3=2,C63-1,"")</f>
        <v>1996</v>
      </c>
    </row>
    <row r="65" spans="1:3" x14ac:dyDescent="0.2">
      <c r="B65">
        <v>21</v>
      </c>
      <c r="C65" s="238">
        <f ca="1">IF(C3=2,C64-1,"")</f>
        <v>1995</v>
      </c>
    </row>
    <row r="66" spans="1:3" x14ac:dyDescent="0.2">
      <c r="B66">
        <v>22</v>
      </c>
      <c r="C66" s="238">
        <f ca="1">IF(C3=2,C65-1,"")</f>
        <v>1994</v>
      </c>
    </row>
    <row r="67" spans="1:3" x14ac:dyDescent="0.2">
      <c r="B67">
        <v>23</v>
      </c>
      <c r="C67" s="238">
        <f ca="1">IF(C3=2,C66-1,"")</f>
        <v>1993</v>
      </c>
    </row>
    <row r="68" spans="1:3" x14ac:dyDescent="0.2">
      <c r="B68">
        <v>24</v>
      </c>
      <c r="C68" s="238">
        <f ca="1">IF(C3=2,C67-1,"")</f>
        <v>1992</v>
      </c>
    </row>
    <row r="69" spans="1:3" x14ac:dyDescent="0.2">
      <c r="B69">
        <v>25</v>
      </c>
      <c r="C69" s="238">
        <f ca="1">IF(C3=2,C68-1,"")</f>
        <v>1991</v>
      </c>
    </row>
    <row r="70" spans="1:3" x14ac:dyDescent="0.2">
      <c r="B70">
        <v>26</v>
      </c>
      <c r="C70" s="238">
        <f ca="1">IF(C3=2,C69-1,"")</f>
        <v>1990</v>
      </c>
    </row>
    <row r="71" spans="1:3" x14ac:dyDescent="0.2">
      <c r="B71">
        <v>27</v>
      </c>
      <c r="C71" s="238">
        <f ca="1">IF(C3=2,C70-1,"")</f>
        <v>1989</v>
      </c>
    </row>
    <row r="72" spans="1:3" x14ac:dyDescent="0.2">
      <c r="B72">
        <v>28</v>
      </c>
      <c r="C72" s="238">
        <f ca="1">IF(C3=2,C71-1,"")</f>
        <v>1988</v>
      </c>
    </row>
    <row r="73" spans="1:3" x14ac:dyDescent="0.2">
      <c r="B73">
        <v>29</v>
      </c>
      <c r="C73" s="238">
        <f ca="1">IF(C3=2,C72-1,"")</f>
        <v>1987</v>
      </c>
    </row>
    <row r="74" spans="1:3" x14ac:dyDescent="0.2">
      <c r="B74">
        <v>30</v>
      </c>
      <c r="C74" s="238" t="str">
        <f ca="1">IF(C3=2,"&lt;"&amp;C73,"")</f>
        <v>&lt;1987</v>
      </c>
    </row>
    <row r="75" spans="1:3" x14ac:dyDescent="0.2">
      <c r="A75" s="252" t="s">
        <v>208</v>
      </c>
      <c r="B75">
        <v>1</v>
      </c>
      <c r="C75" t="str">
        <f>C45</f>
        <v>année</v>
      </c>
    </row>
    <row r="76" spans="1:3" x14ac:dyDescent="0.2">
      <c r="B76">
        <v>2</v>
      </c>
      <c r="C76" s="238">
        <f ca="1">IF(C$3=1,C46-1,C46-2)</f>
        <v>2012</v>
      </c>
    </row>
    <row r="77" spans="1:3" x14ac:dyDescent="0.2">
      <c r="B77">
        <v>3</v>
      </c>
      <c r="C77" s="238">
        <f ca="1">C76+1</f>
        <v>2013</v>
      </c>
    </row>
    <row r="78" spans="1:3" x14ac:dyDescent="0.2">
      <c r="B78">
        <v>4</v>
      </c>
      <c r="C78" s="238">
        <f ca="1">C77+1</f>
        <v>2014</v>
      </c>
    </row>
    <row r="79" spans="1:3" x14ac:dyDescent="0.2">
      <c r="B79">
        <v>5</v>
      </c>
      <c r="C79" s="238">
        <f ca="1">C78+1</f>
        <v>2015</v>
      </c>
    </row>
    <row r="80" spans="1:3" x14ac:dyDescent="0.2">
      <c r="B80">
        <v>6</v>
      </c>
      <c r="C80" s="238">
        <f ca="1">C79+1</f>
        <v>2016</v>
      </c>
    </row>
    <row r="81" spans="1:26" x14ac:dyDescent="0.2">
      <c r="A81" s="252" t="s">
        <v>227</v>
      </c>
      <c r="B81">
        <v>1</v>
      </c>
      <c r="C81" s="238" t="str">
        <f>IF($C$3=1,"s.o.","année")</f>
        <v>année</v>
      </c>
    </row>
    <row r="82" spans="1:26" x14ac:dyDescent="0.2">
      <c r="B82">
        <v>2</v>
      </c>
      <c r="C82" s="238">
        <f ca="1">IF(C3=1,C46-1,C46-2)</f>
        <v>2012</v>
      </c>
    </row>
    <row r="83" spans="1:26" x14ac:dyDescent="0.2">
      <c r="B83">
        <v>3</v>
      </c>
      <c r="C83" s="238">
        <f ca="1">C82+1</f>
        <v>2013</v>
      </c>
    </row>
    <row r="84" spans="1:26" x14ac:dyDescent="0.2">
      <c r="B84">
        <v>4</v>
      </c>
      <c r="C84" s="238">
        <f ca="1">C83+1</f>
        <v>2014</v>
      </c>
    </row>
    <row r="85" spans="1:26" x14ac:dyDescent="0.2">
      <c r="B85">
        <v>5</v>
      </c>
      <c r="C85" s="238">
        <f ca="1">C84+1</f>
        <v>2015</v>
      </c>
      <c r="R85" s="1"/>
      <c r="S85" s="1"/>
      <c r="T85" s="1"/>
      <c r="U85" s="1"/>
      <c r="V85" s="1"/>
      <c r="W85" s="1"/>
      <c r="X85" s="1"/>
      <c r="Y85" s="1"/>
      <c r="Z85" s="1"/>
    </row>
    <row r="86" spans="1:26" x14ac:dyDescent="0.2">
      <c r="B86" s="238"/>
      <c r="R86" s="1"/>
      <c r="S86" s="1"/>
      <c r="T86" s="1"/>
      <c r="U86" s="1"/>
      <c r="V86" s="1"/>
      <c r="W86" s="1"/>
      <c r="X86" s="1"/>
      <c r="Y86" s="1"/>
      <c r="Z86" s="1"/>
    </row>
    <row r="87" spans="1:26" x14ac:dyDescent="0.2">
      <c r="A87" s="252" t="s">
        <v>149</v>
      </c>
      <c r="B87" t="s">
        <v>315</v>
      </c>
      <c r="R87" s="1"/>
      <c r="S87" s="1"/>
      <c r="T87" s="1"/>
      <c r="U87" s="1"/>
      <c r="V87" s="1"/>
      <c r="W87" s="1"/>
      <c r="X87" s="1"/>
      <c r="Y87" s="1"/>
      <c r="Z87" s="1"/>
    </row>
    <row r="88" spans="1:26" x14ac:dyDescent="0.2">
      <c r="B88" t="s">
        <v>316</v>
      </c>
      <c r="L88" t="e">
        <f>IF(#REF!&gt;0," ",0)</f>
        <v>#REF!</v>
      </c>
      <c r="M88" t="e">
        <f>IF(#REF!&gt;0," ",0)</f>
        <v>#REF!</v>
      </c>
      <c r="N88" t="e">
        <f>IF(#REF!&gt;0," ",0)</f>
        <v>#REF!</v>
      </c>
      <c r="R88" s="1"/>
      <c r="S88" s="1"/>
      <c r="T88" s="1"/>
      <c r="U88" s="1"/>
      <c r="V88" s="1"/>
      <c r="W88" s="1"/>
      <c r="X88" s="1"/>
      <c r="Y88" s="1"/>
      <c r="Z88" s="1"/>
    </row>
    <row r="89" spans="1:26" x14ac:dyDescent="0.2">
      <c r="B89" t="s">
        <v>317</v>
      </c>
      <c r="R89" s="1"/>
      <c r="S89" s="1"/>
      <c r="T89" s="1"/>
      <c r="U89" s="1"/>
      <c r="V89" s="1"/>
      <c r="W89" s="1"/>
      <c r="X89" s="1"/>
      <c r="Y89" s="1"/>
      <c r="Z89" s="1"/>
    </row>
    <row r="90" spans="1:26" x14ac:dyDescent="0.2">
      <c r="B90" t="s">
        <v>318</v>
      </c>
      <c r="L90" s="137"/>
      <c r="M90" s="137"/>
      <c r="N90" s="137"/>
      <c r="O90" s="181"/>
      <c r="P90" s="181"/>
      <c r="R90" s="1"/>
      <c r="S90" s="1"/>
      <c r="T90" s="1"/>
      <c r="U90" s="1"/>
      <c r="V90" s="1"/>
      <c r="W90" s="1"/>
      <c r="X90" s="1"/>
      <c r="Y90" s="1"/>
      <c r="Z90" s="1"/>
    </row>
    <row r="91" spans="1:26" x14ac:dyDescent="0.2">
      <c r="A91" s="253"/>
      <c r="B91" t="s">
        <v>319</v>
      </c>
      <c r="R91" s="1"/>
      <c r="S91" s="1"/>
      <c r="T91" s="1"/>
      <c r="U91" s="1"/>
      <c r="V91" s="1"/>
      <c r="W91" s="1"/>
      <c r="X91" s="1"/>
      <c r="Y91" s="1"/>
      <c r="Z91" s="1"/>
    </row>
    <row r="92" spans="1:26" x14ac:dyDescent="0.2">
      <c r="B92" t="s">
        <v>320</v>
      </c>
      <c r="R92" s="1"/>
      <c r="S92" s="1"/>
      <c r="T92" s="1"/>
      <c r="U92" s="1"/>
      <c r="V92" s="1"/>
      <c r="W92" s="1"/>
      <c r="X92" s="1"/>
      <c r="Y92" s="1"/>
      <c r="Z92" s="1"/>
    </row>
    <row r="93" spans="1:26" x14ac:dyDescent="0.2">
      <c r="B93" t="s">
        <v>502</v>
      </c>
      <c r="R93" s="1"/>
      <c r="S93" s="1"/>
      <c r="T93" s="1"/>
      <c r="U93" s="1"/>
      <c r="V93" s="1"/>
      <c r="W93" s="1"/>
      <c r="X93" s="1"/>
      <c r="Y93" s="1"/>
      <c r="Z93" s="1"/>
    </row>
    <row r="94" spans="1:26" x14ac:dyDescent="0.2">
      <c r="A94" s="252" t="s">
        <v>142</v>
      </c>
      <c r="B94" t="s">
        <v>321</v>
      </c>
      <c r="R94" s="1"/>
      <c r="S94" s="1"/>
      <c r="T94" s="1"/>
      <c r="U94" s="1"/>
      <c r="V94" s="1"/>
      <c r="W94" s="1"/>
      <c r="X94" s="1"/>
      <c r="Y94" s="1"/>
      <c r="Z94" s="1"/>
    </row>
    <row r="95" spans="1:26" x14ac:dyDescent="0.2">
      <c r="B95" t="s">
        <v>93</v>
      </c>
      <c r="R95" s="1"/>
      <c r="S95" s="1"/>
      <c r="T95" s="1"/>
      <c r="U95" s="1"/>
      <c r="V95" s="1"/>
      <c r="W95" s="1"/>
      <c r="X95" s="1"/>
      <c r="Y95" s="1"/>
      <c r="Z95" s="1"/>
    </row>
    <row r="96" spans="1:26" x14ac:dyDescent="0.2">
      <c r="B96" t="s">
        <v>322</v>
      </c>
      <c r="R96" s="1"/>
      <c r="S96" s="1"/>
      <c r="T96" s="1"/>
      <c r="U96" s="1"/>
      <c r="V96" s="1"/>
      <c r="W96" s="1"/>
      <c r="X96" s="1"/>
      <c r="Y96" s="1"/>
      <c r="Z96" s="1"/>
    </row>
    <row r="97" spans="1:26" x14ac:dyDescent="0.2">
      <c r="B97" t="s">
        <v>323</v>
      </c>
      <c r="R97" s="1"/>
      <c r="S97" s="1"/>
      <c r="T97" s="1"/>
      <c r="U97" s="1"/>
      <c r="V97" s="1"/>
      <c r="W97" s="1"/>
      <c r="X97" s="1"/>
      <c r="Y97" s="1"/>
      <c r="Z97" s="1"/>
    </row>
    <row r="98" spans="1:26" x14ac:dyDescent="0.2">
      <c r="B98" t="s">
        <v>324</v>
      </c>
      <c r="R98" s="1"/>
      <c r="S98" s="1"/>
      <c r="T98" s="1"/>
      <c r="U98" s="1"/>
      <c r="V98" s="1"/>
      <c r="W98" s="1"/>
      <c r="X98" s="1"/>
      <c r="Y98" s="1"/>
      <c r="Z98" s="1"/>
    </row>
    <row r="99" spans="1:26" x14ac:dyDescent="0.2">
      <c r="B99" t="s">
        <v>325</v>
      </c>
      <c r="R99" s="1"/>
      <c r="S99" s="1"/>
      <c r="T99" s="1"/>
      <c r="U99" s="1"/>
      <c r="V99" s="1"/>
      <c r="W99" s="1"/>
      <c r="X99" s="1"/>
      <c r="Y99" s="1"/>
      <c r="Z99" s="1"/>
    </row>
    <row r="100" spans="1:26" x14ac:dyDescent="0.2">
      <c r="B100" t="s">
        <v>326</v>
      </c>
      <c r="R100" s="1"/>
      <c r="S100" s="1"/>
      <c r="T100" s="1"/>
      <c r="U100" s="1"/>
      <c r="V100" s="1"/>
      <c r="W100" s="1"/>
      <c r="X100" s="1"/>
      <c r="Y100" s="1"/>
      <c r="Z100" s="1"/>
    </row>
    <row r="101" spans="1:26" x14ac:dyDescent="0.2">
      <c r="B101" t="s">
        <v>327</v>
      </c>
      <c r="R101" s="1"/>
      <c r="S101" s="1"/>
      <c r="T101" s="1"/>
      <c r="U101" s="1"/>
      <c r="V101" s="1"/>
      <c r="W101" s="1"/>
      <c r="X101" s="1"/>
      <c r="Y101" s="1"/>
      <c r="Z101" s="1"/>
    </row>
    <row r="102" spans="1:26" x14ac:dyDescent="0.2">
      <c r="B102" t="s">
        <v>502</v>
      </c>
      <c r="R102" s="1"/>
      <c r="S102" s="1"/>
      <c r="T102" s="1"/>
      <c r="U102" s="1"/>
      <c r="V102" s="1"/>
      <c r="W102" s="1"/>
      <c r="X102" s="1"/>
      <c r="Y102" s="1"/>
      <c r="Z102" s="1"/>
    </row>
    <row r="103" spans="1:26" x14ac:dyDescent="0.2">
      <c r="A103" s="252" t="s">
        <v>143</v>
      </c>
      <c r="B103" t="s">
        <v>328</v>
      </c>
      <c r="R103" s="1"/>
      <c r="S103" s="1"/>
      <c r="T103" s="1"/>
      <c r="U103" s="1"/>
      <c r="V103" s="1"/>
      <c r="W103" s="1"/>
      <c r="X103" s="1"/>
      <c r="Y103" s="1"/>
      <c r="Z103" s="1"/>
    </row>
    <row r="104" spans="1:26" x14ac:dyDescent="0.2">
      <c r="B104" t="s">
        <v>329</v>
      </c>
      <c r="R104" s="1"/>
      <c r="S104" s="1"/>
      <c r="T104" s="1"/>
      <c r="U104" s="1"/>
      <c r="V104" s="1"/>
      <c r="W104" s="1"/>
      <c r="X104" s="1"/>
      <c r="Y104" s="1"/>
      <c r="Z104" s="1"/>
    </row>
    <row r="105" spans="1:26" x14ac:dyDescent="0.2">
      <c r="B105" t="s">
        <v>330</v>
      </c>
      <c r="R105" s="1"/>
      <c r="S105" s="1"/>
      <c r="T105" s="1"/>
      <c r="U105" s="1"/>
      <c r="V105" s="1"/>
      <c r="W105" s="1"/>
      <c r="X105" s="1"/>
      <c r="Y105" s="1"/>
      <c r="Z105" s="1"/>
    </row>
    <row r="106" spans="1:26" x14ac:dyDescent="0.2">
      <c r="B106" t="s">
        <v>331</v>
      </c>
      <c r="R106" s="1"/>
      <c r="S106" s="1"/>
      <c r="T106" s="1"/>
      <c r="U106" s="1"/>
      <c r="V106" s="1"/>
      <c r="W106" s="1"/>
      <c r="X106" s="1"/>
      <c r="Y106" s="1"/>
      <c r="Z106" s="1"/>
    </row>
    <row r="107" spans="1:26" x14ac:dyDescent="0.2">
      <c r="B107" t="s">
        <v>502</v>
      </c>
      <c r="R107" s="1"/>
      <c r="S107" s="1"/>
      <c r="T107" s="1"/>
      <c r="U107" s="1"/>
      <c r="V107" s="1"/>
      <c r="W107" s="1"/>
      <c r="X107" s="1"/>
      <c r="Y107" s="1"/>
      <c r="Z107" s="1"/>
    </row>
    <row r="108" spans="1:26" x14ac:dyDescent="0.2">
      <c r="A108" s="252" t="s">
        <v>144</v>
      </c>
      <c r="B108" t="s">
        <v>332</v>
      </c>
      <c r="R108" s="1"/>
      <c r="S108" s="1"/>
      <c r="T108" s="1"/>
      <c r="U108" s="1"/>
      <c r="V108" s="1"/>
      <c r="W108" s="1"/>
      <c r="X108" s="1"/>
      <c r="Y108" s="1"/>
      <c r="Z108" s="1"/>
    </row>
    <row r="109" spans="1:26" x14ac:dyDescent="0.2">
      <c r="B109" t="s">
        <v>333</v>
      </c>
      <c r="R109" s="1"/>
      <c r="S109" s="1"/>
      <c r="T109" s="1"/>
      <c r="U109" s="1"/>
      <c r="V109" s="1"/>
      <c r="W109" s="1"/>
      <c r="X109" s="1"/>
      <c r="Y109" s="1"/>
      <c r="Z109" s="1"/>
    </row>
    <row r="110" spans="1:26" x14ac:dyDescent="0.2">
      <c r="B110" t="s">
        <v>334</v>
      </c>
      <c r="R110" s="1"/>
      <c r="S110" s="1"/>
      <c r="T110" s="1"/>
      <c r="U110" s="1"/>
      <c r="V110" s="1"/>
      <c r="W110" s="1"/>
      <c r="X110" s="1"/>
      <c r="Y110" s="1"/>
      <c r="Z110" s="1"/>
    </row>
    <row r="111" spans="1:26" x14ac:dyDescent="0.2">
      <c r="B111" t="s">
        <v>502</v>
      </c>
      <c r="R111" s="1"/>
      <c r="S111" s="1"/>
      <c r="T111" s="1"/>
      <c r="U111" s="1"/>
      <c r="V111" s="1"/>
      <c r="W111" s="1"/>
      <c r="X111" s="1"/>
      <c r="Y111" s="1"/>
      <c r="Z111" s="1"/>
    </row>
    <row r="112" spans="1:26" x14ac:dyDescent="0.2">
      <c r="A112" s="252" t="s">
        <v>215</v>
      </c>
      <c r="B112" s="238">
        <f ca="1">YEAR(TODAY())</f>
        <v>2015</v>
      </c>
      <c r="R112" s="1"/>
      <c r="S112" s="1"/>
      <c r="T112" s="1"/>
      <c r="U112" s="1"/>
      <c r="V112" s="1"/>
      <c r="W112" s="1"/>
      <c r="X112" s="1"/>
      <c r="Y112" s="1"/>
      <c r="Z112" s="1"/>
    </row>
    <row r="113" spans="2:26" x14ac:dyDescent="0.2">
      <c r="B113" s="238">
        <f ca="1">B112+1</f>
        <v>2016</v>
      </c>
      <c r="R113" s="1"/>
      <c r="S113" s="1"/>
      <c r="T113" s="1"/>
      <c r="U113" s="1"/>
      <c r="V113" s="1"/>
      <c r="W113" s="1"/>
      <c r="X113" s="1"/>
      <c r="Y113" s="1"/>
      <c r="Z113" s="1"/>
    </row>
    <row r="114" spans="2:26" x14ac:dyDescent="0.2">
      <c r="B114" s="238">
        <f t="shared" ref="B114:B125" ca="1" si="1">B113+1</f>
        <v>2017</v>
      </c>
      <c r="R114" s="1"/>
      <c r="S114" s="1"/>
      <c r="T114" s="1"/>
      <c r="U114" s="1"/>
      <c r="V114" s="1"/>
      <c r="W114" s="1"/>
      <c r="X114" s="1"/>
      <c r="Y114" s="1"/>
      <c r="Z114" s="1"/>
    </row>
    <row r="115" spans="2:26" x14ac:dyDescent="0.2">
      <c r="B115" s="238">
        <f t="shared" ca="1" si="1"/>
        <v>2018</v>
      </c>
      <c r="R115" s="1"/>
      <c r="S115" s="1"/>
      <c r="T115" s="1"/>
      <c r="U115" s="1"/>
      <c r="V115" s="1"/>
      <c r="W115" s="1"/>
      <c r="X115" s="1"/>
      <c r="Y115" s="1"/>
      <c r="Z115" s="1"/>
    </row>
    <row r="116" spans="2:26" x14ac:dyDescent="0.2">
      <c r="B116" s="238">
        <f t="shared" ca="1" si="1"/>
        <v>2019</v>
      </c>
      <c r="R116" s="1"/>
      <c r="S116" s="1"/>
      <c r="T116" s="1"/>
      <c r="U116" s="1"/>
      <c r="V116" s="1"/>
      <c r="W116" s="1"/>
      <c r="X116" s="1"/>
      <c r="Y116" s="1"/>
      <c r="Z116" s="1"/>
    </row>
    <row r="117" spans="2:26" x14ac:dyDescent="0.2">
      <c r="B117" s="238">
        <f t="shared" ca="1" si="1"/>
        <v>2020</v>
      </c>
      <c r="R117" s="1"/>
      <c r="S117" s="1"/>
      <c r="T117" s="1"/>
      <c r="U117" s="1"/>
      <c r="V117" s="1"/>
      <c r="W117" s="1"/>
      <c r="X117" s="1"/>
      <c r="Y117" s="1"/>
      <c r="Z117" s="1"/>
    </row>
    <row r="118" spans="2:26" x14ac:dyDescent="0.2">
      <c r="B118" s="238">
        <f t="shared" ca="1" si="1"/>
        <v>2021</v>
      </c>
      <c r="R118" s="1"/>
      <c r="S118" s="1"/>
      <c r="T118" s="1"/>
      <c r="U118" s="1"/>
      <c r="V118" s="1"/>
      <c r="W118" s="1"/>
      <c r="X118" s="1"/>
      <c r="Y118" s="1"/>
      <c r="Z118" s="1"/>
    </row>
    <row r="119" spans="2:26" x14ac:dyDescent="0.2">
      <c r="B119" s="238">
        <f t="shared" ca="1" si="1"/>
        <v>2022</v>
      </c>
      <c r="R119" s="1"/>
      <c r="S119" s="1"/>
      <c r="T119" s="1"/>
      <c r="U119" s="1"/>
      <c r="V119" s="1"/>
      <c r="W119" s="1"/>
      <c r="X119" s="1"/>
      <c r="Y119" s="1"/>
      <c r="Z119" s="1"/>
    </row>
    <row r="120" spans="2:26" x14ac:dyDescent="0.2">
      <c r="B120" s="238">
        <f t="shared" ca="1" si="1"/>
        <v>2023</v>
      </c>
      <c r="R120" s="1"/>
      <c r="S120" s="1"/>
      <c r="T120" s="1"/>
      <c r="U120" s="1"/>
      <c r="V120" s="1"/>
      <c r="W120" s="1"/>
      <c r="X120" s="1"/>
      <c r="Y120" s="1"/>
      <c r="Z120" s="1"/>
    </row>
    <row r="121" spans="2:26" x14ac:dyDescent="0.2">
      <c r="B121" s="238">
        <f t="shared" ca="1" si="1"/>
        <v>2024</v>
      </c>
      <c r="R121" s="1"/>
      <c r="S121" s="1"/>
      <c r="T121" s="1"/>
      <c r="U121" s="1"/>
      <c r="V121" s="1"/>
      <c r="W121" s="1"/>
      <c r="X121" s="1"/>
      <c r="Y121" s="1"/>
      <c r="Z121" s="1"/>
    </row>
    <row r="122" spans="2:26" x14ac:dyDescent="0.2">
      <c r="B122" s="238">
        <f t="shared" ca="1" si="1"/>
        <v>2025</v>
      </c>
      <c r="R122" s="1"/>
      <c r="S122" s="1"/>
      <c r="T122" s="1"/>
      <c r="U122" s="1"/>
      <c r="V122" s="1"/>
      <c r="W122" s="1"/>
      <c r="X122" s="1"/>
      <c r="Y122" s="1"/>
      <c r="Z122" s="1"/>
    </row>
    <row r="123" spans="2:26" x14ac:dyDescent="0.2">
      <c r="B123" s="238">
        <f t="shared" ca="1" si="1"/>
        <v>2026</v>
      </c>
      <c r="R123" s="1"/>
      <c r="S123" s="1"/>
      <c r="T123" s="1"/>
      <c r="U123" s="1"/>
      <c r="V123" s="1"/>
      <c r="W123" s="1"/>
      <c r="X123" s="1"/>
      <c r="Y123" s="1"/>
      <c r="Z123" s="1"/>
    </row>
    <row r="124" spans="2:26" x14ac:dyDescent="0.2">
      <c r="B124" s="238">
        <f t="shared" ca="1" si="1"/>
        <v>2027</v>
      </c>
      <c r="R124" s="1"/>
      <c r="S124" s="1"/>
      <c r="T124" s="1"/>
      <c r="U124" s="1"/>
      <c r="V124" s="1"/>
      <c r="W124" s="1"/>
      <c r="X124" s="1"/>
      <c r="Y124" s="1"/>
      <c r="Z124" s="1"/>
    </row>
    <row r="125" spans="2:26" x14ac:dyDescent="0.2">
      <c r="B125" s="238">
        <f t="shared" ca="1" si="1"/>
        <v>2028</v>
      </c>
      <c r="R125" s="1"/>
      <c r="S125" s="1"/>
      <c r="T125" s="1"/>
      <c r="U125" s="1"/>
      <c r="V125" s="1"/>
      <c r="W125" s="1"/>
      <c r="X125" s="1"/>
      <c r="Y125" s="1"/>
      <c r="Z125" s="1"/>
    </row>
    <row r="126" spans="2:26" x14ac:dyDescent="0.2">
      <c r="B126" s="238" t="str">
        <f ca="1">"&gt;"&amp;B125</f>
        <v>&gt;2028</v>
      </c>
      <c r="R126" s="1"/>
      <c r="S126" s="1"/>
      <c r="T126" s="1"/>
      <c r="U126" s="1"/>
      <c r="V126" s="1"/>
      <c r="W126" s="1"/>
      <c r="X126" s="1"/>
      <c r="Y126" s="1"/>
      <c r="Z126" s="1"/>
    </row>
    <row r="127" spans="2:26" x14ac:dyDescent="0.2">
      <c r="R127" s="1"/>
      <c r="S127" s="1"/>
      <c r="T127" s="1"/>
      <c r="U127" s="1"/>
      <c r="V127" s="1"/>
      <c r="W127" s="1"/>
      <c r="X127" s="1"/>
      <c r="Y127" s="1"/>
      <c r="Z127" s="1"/>
    </row>
    <row r="128" spans="2:26" x14ac:dyDescent="0.2">
      <c r="R128" s="1"/>
      <c r="S128" s="1"/>
      <c r="T128" s="1"/>
      <c r="U128" s="1"/>
      <c r="V128" s="1"/>
      <c r="W128" s="1"/>
      <c r="X128" s="1"/>
      <c r="Y128" s="1"/>
      <c r="Z128" s="1"/>
    </row>
    <row r="129" spans="1:26" x14ac:dyDescent="0.2">
      <c r="R129" s="1"/>
      <c r="S129" s="1"/>
      <c r="T129" s="1"/>
      <c r="U129" s="1"/>
      <c r="V129" s="1"/>
      <c r="W129" s="1"/>
      <c r="X129" s="1"/>
      <c r="Y129" s="1"/>
      <c r="Z129" s="1"/>
    </row>
    <row r="130" spans="1:26" x14ac:dyDescent="0.2">
      <c r="R130" s="1"/>
      <c r="S130" s="1"/>
      <c r="T130" s="1"/>
      <c r="U130" s="1"/>
      <c r="V130" s="1"/>
      <c r="W130" s="1"/>
      <c r="X130" s="1"/>
      <c r="Y130" s="1"/>
      <c r="Z130" s="1"/>
    </row>
    <row r="131" spans="1:26" x14ac:dyDescent="0.2">
      <c r="R131" s="1"/>
      <c r="S131" s="1"/>
      <c r="T131" s="1"/>
      <c r="U131" s="1"/>
      <c r="V131" s="1"/>
      <c r="W131" s="1"/>
      <c r="X131" s="1"/>
      <c r="Y131" s="1"/>
      <c r="Z131" s="1"/>
    </row>
    <row r="132" spans="1:26" x14ac:dyDescent="0.2">
      <c r="R132" s="1"/>
      <c r="S132" s="1"/>
      <c r="T132" s="1"/>
      <c r="U132" s="1"/>
      <c r="V132" s="1"/>
      <c r="W132" s="1"/>
      <c r="X132" s="1"/>
      <c r="Y132" s="1"/>
      <c r="Z132" s="1"/>
    </row>
    <row r="133" spans="1:26" x14ac:dyDescent="0.2">
      <c r="R133" s="1"/>
      <c r="S133" s="1"/>
      <c r="T133" s="1"/>
      <c r="U133" s="1"/>
      <c r="V133" s="1"/>
      <c r="W133" s="1"/>
      <c r="X133" s="1"/>
      <c r="Y133" s="1"/>
      <c r="Z133" s="1"/>
    </row>
    <row r="134" spans="1:26" x14ac:dyDescent="0.2">
      <c r="R134" s="1"/>
      <c r="S134" s="1"/>
      <c r="T134" s="1"/>
      <c r="U134" s="1"/>
      <c r="V134" s="1"/>
      <c r="W134" s="1"/>
      <c r="X134" s="1"/>
      <c r="Y134" s="1"/>
      <c r="Z134" s="1"/>
    </row>
    <row r="135" spans="1:26" x14ac:dyDescent="0.2">
      <c r="R135" s="1"/>
      <c r="S135" s="1"/>
      <c r="T135" s="1"/>
      <c r="U135" s="1"/>
      <c r="V135" s="1"/>
      <c r="W135" s="1"/>
      <c r="X135" s="1"/>
      <c r="Y135" s="1"/>
      <c r="Z135" s="1"/>
    </row>
    <row r="136" spans="1:26" x14ac:dyDescent="0.2">
      <c r="R136" s="1"/>
      <c r="S136" s="1"/>
      <c r="T136" s="1"/>
      <c r="U136" s="1"/>
      <c r="V136" s="1"/>
      <c r="W136" s="1"/>
      <c r="X136" s="1"/>
      <c r="Y136" s="1"/>
      <c r="Z136" s="1"/>
    </row>
    <row r="137" spans="1:26" x14ac:dyDescent="0.2">
      <c r="R137" s="1"/>
      <c r="S137" s="1"/>
      <c r="T137" s="1"/>
      <c r="U137" s="1"/>
      <c r="V137" s="1"/>
      <c r="W137" s="1"/>
      <c r="X137" s="1"/>
      <c r="Y137" s="1"/>
      <c r="Z137" s="1"/>
    </row>
    <row r="138" spans="1:26" x14ac:dyDescent="0.2">
      <c r="R138" s="1"/>
      <c r="S138" s="1"/>
      <c r="T138" s="1"/>
      <c r="U138" s="1"/>
      <c r="V138" s="1"/>
      <c r="W138" s="1"/>
      <c r="X138" s="1"/>
      <c r="Y138" s="1"/>
      <c r="Z138" s="1"/>
    </row>
    <row r="139" spans="1:26" x14ac:dyDescent="0.2">
      <c r="A139" s="253"/>
      <c r="R139" s="1"/>
      <c r="S139" s="1"/>
      <c r="T139" s="1"/>
      <c r="U139" s="1"/>
      <c r="V139" s="1"/>
      <c r="W139" s="1"/>
      <c r="X139" s="1"/>
      <c r="Y139" s="1"/>
      <c r="Z139" s="1"/>
    </row>
    <row r="140" spans="1:26" x14ac:dyDescent="0.2">
      <c r="A140" s="253"/>
      <c r="R140" s="1"/>
      <c r="S140" s="1"/>
      <c r="T140" s="1"/>
      <c r="U140" s="1"/>
      <c r="V140" s="1"/>
      <c r="W140" s="1"/>
      <c r="X140" s="1"/>
      <c r="Y140" s="1"/>
      <c r="Z140" s="1"/>
    </row>
    <row r="141" spans="1:26" x14ac:dyDescent="0.2">
      <c r="A141" s="253"/>
      <c r="R141" s="1"/>
      <c r="S141" s="1"/>
      <c r="T141" s="1"/>
      <c r="U141" s="1"/>
      <c r="V141" s="1"/>
      <c r="W141" s="1"/>
      <c r="X141" s="1"/>
      <c r="Y141" s="1"/>
      <c r="Z141" s="1"/>
    </row>
    <row r="142" spans="1:26" x14ac:dyDescent="0.2">
      <c r="R142" s="1"/>
      <c r="S142" s="1"/>
      <c r="T142" s="1"/>
      <c r="U142" s="1"/>
      <c r="V142" s="1"/>
      <c r="W142" s="1"/>
      <c r="X142" s="1"/>
      <c r="Y142" s="1"/>
      <c r="Z142" s="1"/>
    </row>
    <row r="143" spans="1:26" x14ac:dyDescent="0.2">
      <c r="R143" s="1"/>
      <c r="S143" s="1"/>
      <c r="T143" s="1"/>
      <c r="U143" s="1"/>
      <c r="V143" s="1"/>
      <c r="W143" s="1"/>
      <c r="X143" s="1"/>
      <c r="Y143" s="1"/>
      <c r="Z143" s="1"/>
    </row>
    <row r="144" spans="1:26" x14ac:dyDescent="0.2">
      <c r="R144" s="1"/>
      <c r="S144" s="1"/>
      <c r="T144" s="1"/>
      <c r="U144" s="1"/>
      <c r="V144" s="1"/>
      <c r="W144" s="1"/>
      <c r="X144" s="1"/>
      <c r="Y144" s="1"/>
      <c r="Z144" s="1"/>
    </row>
    <row r="145" spans="18:26" x14ac:dyDescent="0.2">
      <c r="R145" s="1"/>
      <c r="S145" s="1"/>
      <c r="T145" s="1"/>
      <c r="U145" s="1"/>
      <c r="V145" s="1"/>
      <c r="W145" s="1"/>
      <c r="X145" s="1"/>
      <c r="Y145" s="1"/>
      <c r="Z145" s="1"/>
    </row>
    <row r="146" spans="18:26" x14ac:dyDescent="0.2">
      <c r="R146" s="1"/>
      <c r="S146" s="1"/>
      <c r="T146" s="1"/>
      <c r="U146" s="1"/>
      <c r="V146" s="1"/>
      <c r="W146" s="1"/>
      <c r="X146" s="1"/>
      <c r="Y146" s="1"/>
      <c r="Z146" s="1"/>
    </row>
    <row r="147" spans="18:26" x14ac:dyDescent="0.2">
      <c r="R147" s="1"/>
      <c r="S147" s="1"/>
      <c r="T147" s="1"/>
      <c r="U147" s="1"/>
      <c r="V147" s="1"/>
      <c r="W147" s="1"/>
      <c r="X147" s="1"/>
      <c r="Y147" s="1"/>
      <c r="Z147" s="1"/>
    </row>
    <row r="148" spans="18:26" x14ac:dyDescent="0.2">
      <c r="R148" s="1"/>
      <c r="S148" s="1"/>
      <c r="T148" s="1"/>
      <c r="U148" s="1"/>
      <c r="V148" s="1"/>
      <c r="W148" s="1"/>
      <c r="X148" s="1"/>
      <c r="Y148" s="1"/>
      <c r="Z148" s="1"/>
    </row>
    <row r="149" spans="18:26" x14ac:dyDescent="0.2">
      <c r="R149" s="1"/>
      <c r="S149" s="1"/>
      <c r="T149" s="1"/>
      <c r="U149" s="1"/>
      <c r="V149" s="1"/>
      <c r="W149" s="1"/>
      <c r="X149" s="1"/>
      <c r="Y149" s="1"/>
      <c r="Z149" s="1"/>
    </row>
    <row r="150" spans="18:26" x14ac:dyDescent="0.2">
      <c r="R150" s="1"/>
      <c r="S150" s="1"/>
      <c r="T150" s="1"/>
      <c r="U150" s="1"/>
      <c r="V150" s="1"/>
      <c r="W150" s="1"/>
      <c r="X150" s="1"/>
      <c r="Y150" s="1"/>
      <c r="Z150" s="1"/>
    </row>
    <row r="151" spans="18:26" x14ac:dyDescent="0.2">
      <c r="R151" s="1"/>
      <c r="S151" s="1"/>
      <c r="T151" s="1"/>
      <c r="U151" s="1"/>
      <c r="V151" s="1"/>
      <c r="W151" s="1"/>
      <c r="X151" s="1"/>
      <c r="Y151" s="1"/>
      <c r="Z151" s="1"/>
    </row>
    <row r="152" spans="18:26" x14ac:dyDescent="0.2">
      <c r="R152" s="1"/>
      <c r="S152" s="1"/>
      <c r="T152" s="1"/>
      <c r="U152" s="1"/>
      <c r="V152" s="1"/>
      <c r="W152" s="1"/>
      <c r="X152" s="1"/>
      <c r="Y152" s="1"/>
      <c r="Z152" s="1"/>
    </row>
    <row r="153" spans="18:26" x14ac:dyDescent="0.2">
      <c r="R153" s="1"/>
      <c r="S153" s="1"/>
      <c r="T153" s="1"/>
      <c r="U153" s="1"/>
      <c r="V153" s="1"/>
      <c r="W153" s="1"/>
      <c r="X153" s="1"/>
      <c r="Y153" s="1"/>
      <c r="Z153" s="1"/>
    </row>
    <row r="154" spans="18:26" x14ac:dyDescent="0.2">
      <c r="R154" s="1"/>
      <c r="S154" s="1"/>
      <c r="T154" s="1"/>
      <c r="U154" s="1"/>
      <c r="V154" s="1"/>
      <c r="W154" s="1"/>
      <c r="X154" s="1"/>
      <c r="Y154" s="1"/>
      <c r="Z154" s="1"/>
    </row>
    <row r="155" spans="18:26" x14ac:dyDescent="0.2">
      <c r="R155" s="1"/>
      <c r="S155" s="1"/>
      <c r="T155" s="1"/>
      <c r="U155" s="1"/>
      <c r="V155" s="1"/>
      <c r="W155" s="1"/>
      <c r="X155" s="1"/>
      <c r="Y155" s="1"/>
      <c r="Z155" s="1"/>
    </row>
    <row r="156" spans="18:26" x14ac:dyDescent="0.2">
      <c r="R156" s="1"/>
      <c r="S156" s="1"/>
      <c r="T156" s="1"/>
      <c r="U156" s="1"/>
      <c r="V156" s="1"/>
      <c r="W156" s="1"/>
      <c r="X156" s="1"/>
      <c r="Y156" s="1"/>
      <c r="Z156" s="1"/>
    </row>
    <row r="157" spans="18:26" x14ac:dyDescent="0.2">
      <c r="R157" s="1"/>
      <c r="S157" s="1"/>
      <c r="T157" s="1"/>
      <c r="U157" s="1"/>
      <c r="V157" s="1"/>
      <c r="W157" s="1"/>
      <c r="X157" s="1"/>
      <c r="Y157" s="1"/>
      <c r="Z157" s="1"/>
    </row>
    <row r="202" spans="1:3" x14ac:dyDescent="0.2">
      <c r="B202" s="1"/>
      <c r="C202" s="1"/>
    </row>
    <row r="203" spans="1:3" x14ac:dyDescent="0.2">
      <c r="A203" s="253"/>
    </row>
    <row r="222" spans="1:3" x14ac:dyDescent="0.2">
      <c r="B222" s="1"/>
      <c r="C222" s="1"/>
    </row>
    <row r="223" spans="1:3" x14ac:dyDescent="0.2">
      <c r="A223" s="253"/>
      <c r="B223" s="1"/>
      <c r="C223" s="1"/>
    </row>
    <row r="224" spans="1:3" x14ac:dyDescent="0.2">
      <c r="A224" s="253"/>
    </row>
    <row r="244" spans="1:3" x14ac:dyDescent="0.2">
      <c r="B244" s="1"/>
      <c r="C244" s="1"/>
    </row>
    <row r="245" spans="1:3" x14ac:dyDescent="0.2">
      <c r="A245" s="253"/>
    </row>
    <row r="470" spans="1:3" x14ac:dyDescent="0.2">
      <c r="A470" s="253"/>
      <c r="B470" s="1"/>
      <c r="C470" s="1"/>
    </row>
    <row r="471" spans="1:3" x14ac:dyDescent="0.2">
      <c r="A471" s="254"/>
      <c r="B471" s="49"/>
      <c r="C471" s="49"/>
    </row>
    <row r="472" spans="1:3" x14ac:dyDescent="0.2">
      <c r="A472" s="254"/>
      <c r="B472" s="49"/>
      <c r="C472" s="49"/>
    </row>
    <row r="515" spans="1:3" x14ac:dyDescent="0.2">
      <c r="A515" s="253"/>
      <c r="B515" s="1"/>
      <c r="C515" s="1"/>
    </row>
    <row r="516" spans="1:3" x14ac:dyDescent="0.2">
      <c r="A516" s="254"/>
      <c r="B516" s="49"/>
      <c r="C516" s="49"/>
    </row>
    <row r="517" spans="1:3" x14ac:dyDescent="0.2">
      <c r="A517" s="254"/>
      <c r="B517" s="49"/>
      <c r="C517" s="49"/>
    </row>
    <row r="560" spans="1:3" x14ac:dyDescent="0.2">
      <c r="A560" s="253"/>
      <c r="B560" s="1"/>
      <c r="C560" s="1"/>
    </row>
    <row r="561" spans="1:3" x14ac:dyDescent="0.2">
      <c r="A561" s="254"/>
      <c r="B561" s="49"/>
      <c r="C561" s="49"/>
    </row>
    <row r="562" spans="1:3" x14ac:dyDescent="0.2">
      <c r="A562" s="254"/>
      <c r="B562" s="49"/>
      <c r="C562" s="49"/>
    </row>
  </sheetData>
  <sheetProtection formatRows="0" selectLockedCells="1"/>
  <phoneticPr fontId="0" type="noConversion"/>
  <conditionalFormatting sqref="A16">
    <cfRule type="cellIs" dxfId="76" priority="1" stopIfTrue="1" operator="equal">
      <formula>"month"</formula>
    </cfRule>
  </conditionalFormatting>
  <conditionalFormatting sqref="E44">
    <cfRule type="cellIs" dxfId="75" priority="2" stopIfTrue="1" operator="equal">
      <formula>0</formula>
    </cfRule>
  </conditionalFormatting>
  <pageMargins left="0.75" right="0.75" top="1" bottom="1" header="0.5" footer="0.5"/>
  <pageSetup orientation="portrait" horizontalDpi="300" verticalDpi="300"/>
  <headerFooter alignWithMargins="0"/>
  <drawing r:id="rId1"/>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dimension ref="A1:AR573"/>
  <sheetViews>
    <sheetView tabSelected="1" zoomScale="90" zoomScaleNormal="90" zoomScaleSheetLayoutView="80" workbookViewId="0">
      <pane ySplit="2" topLeftCell="A126" activePane="bottomLeft" state="frozen"/>
      <selection pane="bottomLeft" activeCell="G155" sqref="G155"/>
    </sheetView>
  </sheetViews>
  <sheetFormatPr defaultColWidth="8.85546875" defaultRowHeight="12.75" x14ac:dyDescent="0.2"/>
  <cols>
    <col min="1" max="1" width="3.140625" style="1" customWidth="1"/>
    <col min="2" max="2" width="27.42578125" style="1" customWidth="1"/>
    <col min="3" max="3" width="2.42578125" style="1" customWidth="1"/>
    <col min="4" max="8" width="14.28515625" style="1" customWidth="1"/>
    <col min="9" max="9" width="17.42578125" style="1" customWidth="1"/>
    <col min="10" max="10" width="14.28515625" style="1" customWidth="1"/>
    <col min="11" max="11" width="11.85546875" style="1" customWidth="1"/>
    <col min="12" max="12" width="10" style="1" customWidth="1"/>
    <col min="13" max="13" width="18.7109375" customWidth="1"/>
    <col min="14" max="14" width="10.28515625" customWidth="1"/>
    <col min="15" max="15" width="27.7109375" customWidth="1"/>
    <col min="17" max="17" width="33.42578125" customWidth="1"/>
    <col min="19" max="19" width="11.85546875" customWidth="1"/>
    <col min="20" max="20" width="10.140625" customWidth="1"/>
    <col min="21" max="21" width="10.42578125" customWidth="1"/>
    <col min="22" max="24" width="9.85546875" customWidth="1"/>
    <col min="25" max="25" width="10.42578125" customWidth="1"/>
    <col min="26" max="44" width="8.85546875" style="1"/>
  </cols>
  <sheetData>
    <row r="1" spans="1:10" x14ac:dyDescent="0.2">
      <c r="A1"/>
      <c r="B1" s="7"/>
      <c r="C1" s="10"/>
      <c r="D1" s="11"/>
      <c r="E1" s="7"/>
      <c r="F1" s="7"/>
      <c r="G1" s="7"/>
      <c r="H1" s="7"/>
      <c r="I1" s="60"/>
      <c r="J1" s="60"/>
    </row>
    <row r="2" spans="1:10" ht="101.1" customHeight="1" x14ac:dyDescent="0.2">
      <c r="D2" s="12"/>
      <c r="E2" s="813"/>
      <c r="F2" s="813"/>
      <c r="G2" s="813"/>
      <c r="H2" s="813"/>
      <c r="I2" s="813"/>
      <c r="J2" s="171"/>
    </row>
    <row r="3" spans="1:10" ht="66" customHeight="1" x14ac:dyDescent="0.2">
      <c r="I3" s="61"/>
      <c r="J3" s="61"/>
    </row>
    <row r="4" spans="1:10" ht="13.5" customHeight="1" x14ac:dyDescent="0.2">
      <c r="B4" s="2"/>
      <c r="D4" s="716"/>
      <c r="E4" s="717"/>
      <c r="F4" s="717"/>
      <c r="G4" s="718"/>
      <c r="I4" s="61"/>
      <c r="J4" s="61"/>
    </row>
    <row r="5" spans="1:10" ht="4.5" customHeight="1" x14ac:dyDescent="0.2">
      <c r="D5" s="719"/>
      <c r="E5" s="720"/>
      <c r="F5" s="720"/>
      <c r="G5" s="721"/>
      <c r="H5" s="435"/>
      <c r="I5" s="62"/>
      <c r="J5" s="62"/>
    </row>
    <row r="6" spans="1:10" ht="16.5" customHeight="1" x14ac:dyDescent="0.2">
      <c r="B6" s="438" t="s">
        <v>494</v>
      </c>
      <c r="C6" s="61"/>
      <c r="D6" s="708"/>
      <c r="E6" s="709"/>
      <c r="F6" s="709"/>
      <c r="G6" s="709"/>
      <c r="H6" s="709"/>
      <c r="I6" s="198"/>
      <c r="J6" s="172"/>
    </row>
    <row r="7" spans="1:10" ht="22.5" customHeight="1" x14ac:dyDescent="0.2">
      <c r="B7" s="438" t="s">
        <v>495</v>
      </c>
      <c r="C7" s="61"/>
      <c r="D7" s="710"/>
      <c r="E7" s="711"/>
      <c r="F7" s="711"/>
      <c r="G7" s="711"/>
      <c r="H7" s="711"/>
      <c r="I7" s="436"/>
      <c r="J7" s="61"/>
    </row>
    <row r="8" spans="1:10" ht="12.75" customHeight="1" x14ac:dyDescent="0.2">
      <c r="B8" s="2" t="s">
        <v>496</v>
      </c>
      <c r="C8" s="61"/>
      <c r="D8" s="675"/>
      <c r="E8" s="676"/>
      <c r="F8" s="676"/>
      <c r="G8" s="676"/>
      <c r="H8" s="677"/>
      <c r="I8" s="436"/>
      <c r="J8" s="61"/>
    </row>
    <row r="9" spans="1:10" ht="15.75" customHeight="1" x14ac:dyDescent="0.2">
      <c r="C9" s="61"/>
      <c r="D9" s="678"/>
      <c r="E9" s="679"/>
      <c r="F9" s="679"/>
      <c r="G9" s="679"/>
      <c r="H9" s="680"/>
      <c r="I9" s="436"/>
      <c r="J9" s="61"/>
    </row>
    <row r="10" spans="1:10" ht="15.75" customHeight="1" x14ac:dyDescent="0.2">
      <c r="C10" s="61"/>
      <c r="D10" s="678"/>
      <c r="E10" s="679"/>
      <c r="F10" s="679"/>
      <c r="G10" s="679"/>
      <c r="H10" s="680"/>
      <c r="I10" s="436"/>
      <c r="J10" s="61"/>
    </row>
    <row r="11" spans="1:10" x14ac:dyDescent="0.2">
      <c r="C11" s="61"/>
      <c r="D11" s="681"/>
      <c r="E11" s="682"/>
      <c r="F11" s="682"/>
      <c r="G11" s="682"/>
      <c r="H11" s="683"/>
      <c r="I11" s="436"/>
      <c r="J11" s="61"/>
    </row>
    <row r="12" spans="1:10" ht="18.75" customHeight="1" x14ac:dyDescent="0.2">
      <c r="B12" s="2" t="s">
        <v>491</v>
      </c>
      <c r="D12" s="704"/>
      <c r="E12" s="705"/>
      <c r="F12" s="437" t="s">
        <v>492</v>
      </c>
      <c r="G12" s="814"/>
      <c r="H12" s="815"/>
      <c r="I12" s="436"/>
      <c r="J12" s="61"/>
    </row>
    <row r="13" spans="1:10" ht="24.75" customHeight="1" x14ac:dyDescent="0.2">
      <c r="B13" s="2" t="str">
        <f>IF(ISBLANK(D13),"COURRIEL  ",IF(OR(ISERR(FIND("@",D13)),NOT(ISERR(FIND(" ",D13))),ISERR(FIND(".",D13))),"Courriel invalide  ","COURRIEL  "))</f>
        <v xml:space="preserve">COURRIEL  </v>
      </c>
      <c r="C13" s="61"/>
      <c r="D13" s="706"/>
      <c r="E13" s="707"/>
      <c r="F13" s="707"/>
      <c r="G13" s="707"/>
      <c r="H13" s="707"/>
      <c r="I13" s="436"/>
      <c r="J13" s="61"/>
    </row>
    <row r="14" spans="1:10" ht="26.25" customHeight="1" x14ac:dyDescent="0.2">
      <c r="B14" s="2" t="s">
        <v>493</v>
      </c>
      <c r="D14" s="439"/>
      <c r="E14" s="30"/>
      <c r="F14" s="30"/>
      <c r="G14" s="30"/>
      <c r="H14" s="30"/>
      <c r="I14" s="61"/>
      <c r="J14" s="61"/>
    </row>
    <row r="15" spans="1:10" ht="49.5" customHeight="1" x14ac:dyDescent="0.2">
      <c r="B15" s="2"/>
      <c r="D15" s="240"/>
      <c r="I15" s="61"/>
      <c r="J15" s="61"/>
    </row>
    <row r="16" spans="1:10" ht="19.5" customHeight="1" x14ac:dyDescent="0.2">
      <c r="B16" s="2" t="s">
        <v>462</v>
      </c>
      <c r="D16" s="239"/>
      <c r="E16" s="239"/>
      <c r="F16" s="136"/>
      <c r="G16" s="143"/>
      <c r="I16" s="61"/>
      <c r="J16" s="61"/>
    </row>
    <row r="17" spans="1:12" ht="18.75" customHeight="1" x14ac:dyDescent="0.2">
      <c r="B17" s="2" t="str">
        <f>IF('2'!C3=2,"DERNIERS ÉTATS FINANCIERS ","FIN DE L'EXERCICE FINANCIER ")</f>
        <v xml:space="preserve">DERNIERS ÉTATS FINANCIERS </v>
      </c>
      <c r="D17" s="239"/>
      <c r="E17" s="239"/>
      <c r="F17" s="136"/>
      <c r="I17" s="61"/>
      <c r="J17" s="61"/>
    </row>
    <row r="18" spans="1:12" ht="18.75" customHeight="1" x14ac:dyDescent="0.2">
      <c r="B18" s="2" t="s">
        <v>632</v>
      </c>
      <c r="D18" s="239"/>
      <c r="E18" s="239"/>
      <c r="F18" s="136"/>
      <c r="I18" s="61"/>
      <c r="J18" s="61"/>
    </row>
    <row r="19" spans="1:12" ht="18.75" customHeight="1" x14ac:dyDescent="0.2">
      <c r="B19" s="2" t="s">
        <v>633</v>
      </c>
      <c r="D19" s="220"/>
      <c r="I19" s="61"/>
      <c r="J19" s="61"/>
    </row>
    <row r="20" spans="1:12" ht="18.75" customHeight="1" x14ac:dyDescent="0.2">
      <c r="B20" s="2" t="s">
        <v>498</v>
      </c>
      <c r="D20" s="366"/>
      <c r="E20" s="8"/>
      <c r="I20" s="61"/>
      <c r="J20" s="61"/>
    </row>
    <row r="21" spans="1:12" ht="18.75" customHeight="1" x14ac:dyDescent="0.2">
      <c r="B21" s="2" t="s">
        <v>497</v>
      </c>
      <c r="D21" s="221"/>
      <c r="I21" s="61"/>
      <c r="J21" s="61"/>
    </row>
    <row r="22" spans="1:12" ht="17.25" customHeight="1" x14ac:dyDescent="0.2">
      <c r="B22" s="5" t="s">
        <v>463</v>
      </c>
      <c r="E22" s="6"/>
      <c r="F22" s="3"/>
      <c r="I22" s="61"/>
      <c r="J22" s="61"/>
    </row>
    <row r="23" spans="1:12" ht="54.95" customHeight="1" x14ac:dyDescent="0.2">
      <c r="A23" s="293"/>
      <c r="I23" s="61"/>
      <c r="J23" s="61"/>
    </row>
    <row r="24" spans="1:12" x14ac:dyDescent="0.2">
      <c r="A24" s="293"/>
      <c r="B24" s="261"/>
      <c r="I24" s="61"/>
      <c r="J24" s="61"/>
    </row>
    <row r="25" spans="1:12" ht="8.25" customHeight="1" x14ac:dyDescent="0.2">
      <c r="A25" s="293"/>
      <c r="I25" s="61"/>
      <c r="J25" s="61"/>
    </row>
    <row r="26" spans="1:12" ht="15.75" customHeight="1" x14ac:dyDescent="0.2">
      <c r="A26" s="293"/>
      <c r="B26" s="494"/>
      <c r="C26" s="495"/>
      <c r="D26" s="496" t="str">
        <f ca="1">'2'!G$24</f>
        <v>HISTORIQUE</v>
      </c>
      <c r="E26" s="185">
        <f ca="1">'2'!H$24</f>
        <v>0</v>
      </c>
      <c r="F26" s="493">
        <f ca="1">'2'!I$24</f>
        <v>0</v>
      </c>
      <c r="G26" s="493">
        <f ca="1">'2'!J$24</f>
        <v>0</v>
      </c>
      <c r="H26" s="493" t="str">
        <f ca="1">'2'!K$24</f>
        <v>PROJETÉ</v>
      </c>
      <c r="I26" s="185">
        <f>'2'!L$24</f>
        <v>0</v>
      </c>
      <c r="J26" s="185">
        <f>'2'!M$24</f>
        <v>0</v>
      </c>
      <c r="K26" s="293"/>
    </row>
    <row r="27" spans="1:12" x14ac:dyDescent="0.2">
      <c r="A27" s="293"/>
      <c r="B27" s="497" t="s">
        <v>337</v>
      </c>
      <c r="C27" s="498"/>
      <c r="D27" s="499">
        <f ca="1">'2'!G$23</f>
        <v>41501</v>
      </c>
      <c r="E27" s="499">
        <f ca="1">'2'!H$23</f>
        <v>41866</v>
      </c>
      <c r="F27" s="499">
        <f ca="1">'2'!I$23</f>
        <v>42231</v>
      </c>
      <c r="G27" s="517">
        <f ca="1">'2'!J$23</f>
        <v>0</v>
      </c>
      <c r="H27" s="499">
        <f ca="1">'2'!K$23</f>
        <v>42596</v>
      </c>
      <c r="I27" s="499">
        <f ca="1">'2'!L$23</f>
        <v>42961</v>
      </c>
      <c r="J27" s="499">
        <f ca="1">'2'!M$23</f>
        <v>43326</v>
      </c>
      <c r="K27" s="293"/>
      <c r="L27" s="359"/>
    </row>
    <row r="28" spans="1:12" x14ac:dyDescent="0.2">
      <c r="A28" s="293"/>
      <c r="B28" s="231"/>
      <c r="C28" s="18"/>
      <c r="D28" s="524"/>
      <c r="E28" s="524"/>
      <c r="F28" s="524"/>
      <c r="G28" s="524"/>
      <c r="H28" s="524"/>
      <c r="I28" s="524"/>
      <c r="J28" s="524"/>
      <c r="K28" s="293"/>
      <c r="L28" s="220"/>
    </row>
    <row r="29" spans="1:12" x14ac:dyDescent="0.2">
      <c r="A29" s="293"/>
      <c r="B29" s="222"/>
      <c r="C29" s="19"/>
      <c r="D29" s="525"/>
      <c r="E29" s="525"/>
      <c r="F29" s="525"/>
      <c r="G29" s="526"/>
      <c r="H29" s="525"/>
      <c r="I29" s="525"/>
      <c r="J29" s="525"/>
      <c r="K29" s="293"/>
      <c r="L29" s="220"/>
    </row>
    <row r="30" spans="1:12" x14ac:dyDescent="0.2">
      <c r="A30" s="293"/>
      <c r="B30" s="222"/>
      <c r="C30" s="19"/>
      <c r="D30" s="525"/>
      <c r="E30" s="525"/>
      <c r="F30" s="525"/>
      <c r="G30" s="525"/>
      <c r="H30" s="525"/>
      <c r="I30" s="525"/>
      <c r="J30" s="525"/>
      <c r="K30" s="293"/>
      <c r="L30" s="220"/>
    </row>
    <row r="31" spans="1:12" x14ac:dyDescent="0.2">
      <c r="A31" s="79"/>
      <c r="B31" s="222"/>
      <c r="C31" s="19"/>
      <c r="D31" s="525"/>
      <c r="E31" s="525"/>
      <c r="F31" s="525"/>
      <c r="G31" s="525"/>
      <c r="H31" s="525"/>
      <c r="I31" s="525"/>
      <c r="J31" s="525"/>
      <c r="K31" s="293"/>
      <c r="L31" s="220"/>
    </row>
    <row r="32" spans="1:12" x14ac:dyDescent="0.2">
      <c r="A32" s="293"/>
      <c r="B32" s="223"/>
      <c r="C32" s="80"/>
      <c r="D32" s="527"/>
      <c r="E32" s="527"/>
      <c r="F32" s="527"/>
      <c r="G32" s="527"/>
      <c r="H32" s="527"/>
      <c r="I32" s="527"/>
      <c r="J32" s="527"/>
      <c r="K32" s="293"/>
      <c r="L32" s="220"/>
    </row>
    <row r="33" spans="1:44" x14ac:dyDescent="0.2">
      <c r="A33" s="293"/>
      <c r="B33" s="188" t="s">
        <v>167</v>
      </c>
      <c r="C33" s="200"/>
      <c r="D33" s="528">
        <f t="shared" ref="D33:I33" ca="1" si="0">IF(D27&gt;1,SUM(D28:D32),0)</f>
        <v>0</v>
      </c>
      <c r="E33" s="528">
        <f t="shared" ca="1" si="0"/>
        <v>0</v>
      </c>
      <c r="F33" s="528">
        <f t="shared" ca="1" si="0"/>
        <v>0</v>
      </c>
      <c r="G33" s="528">
        <f t="shared" ca="1" si="0"/>
        <v>0</v>
      </c>
      <c r="H33" s="528">
        <f t="shared" ca="1" si="0"/>
        <v>0</v>
      </c>
      <c r="I33" s="528">
        <f t="shared" ca="1" si="0"/>
        <v>0</v>
      </c>
      <c r="J33" s="528">
        <f ca="1">IF(J27&gt;1,SUM(J28:J32),0)</f>
        <v>0</v>
      </c>
      <c r="K33" s="293"/>
      <c r="L33" s="360"/>
    </row>
    <row r="34" spans="1:44" x14ac:dyDescent="0.2">
      <c r="A34" s="293"/>
      <c r="B34" s="30"/>
      <c r="C34" s="30"/>
      <c r="D34" s="178"/>
      <c r="E34" s="178"/>
      <c r="F34" s="178"/>
      <c r="G34" s="178"/>
      <c r="H34" s="178"/>
      <c r="I34" s="179"/>
      <c r="J34" s="179"/>
      <c r="K34" s="293"/>
    </row>
    <row r="35" spans="1:44" x14ac:dyDescent="0.2">
      <c r="A35" s="293"/>
      <c r="B35" s="186" t="str">
        <f>B27&amp;" (%)"</f>
        <v>ACTIVITÉS DE VENTE (%)</v>
      </c>
      <c r="C35" s="180"/>
      <c r="D35" s="31"/>
      <c r="E35" s="32"/>
      <c r="F35" s="32"/>
      <c r="G35" s="32"/>
      <c r="H35" s="32"/>
      <c r="I35" s="64"/>
      <c r="J35" s="64"/>
      <c r="K35" s="293"/>
      <c r="L35" s="359"/>
    </row>
    <row r="36" spans="1:44" x14ac:dyDescent="0.2">
      <c r="A36" s="293"/>
      <c r="B36" s="18">
        <f>B28</f>
        <v>0</v>
      </c>
      <c r="C36" s="18"/>
      <c r="D36" s="20" t="str">
        <f t="shared" ref="D36:J40" ca="1" si="1">IF(ISERR(D28/D$33),"",D28/D$33)</f>
        <v/>
      </c>
      <c r="E36" s="20" t="str">
        <f t="shared" ca="1" si="1"/>
        <v/>
      </c>
      <c r="F36" s="20" t="str">
        <f t="shared" ca="1" si="1"/>
        <v/>
      </c>
      <c r="G36" s="20" t="str">
        <f t="shared" ca="1" si="1"/>
        <v/>
      </c>
      <c r="H36" s="20" t="str">
        <f t="shared" ca="1" si="1"/>
        <v/>
      </c>
      <c r="I36" s="65" t="str">
        <f t="shared" ca="1" si="1"/>
        <v/>
      </c>
      <c r="J36" s="20" t="str">
        <f t="shared" ca="1" si="1"/>
        <v/>
      </c>
      <c r="K36" s="293"/>
    </row>
    <row r="37" spans="1:44" x14ac:dyDescent="0.2">
      <c r="A37" s="293"/>
      <c r="B37" s="19">
        <f>B29</f>
        <v>0</v>
      </c>
      <c r="C37" s="19"/>
      <c r="D37" s="21" t="str">
        <f t="shared" ca="1" si="1"/>
        <v/>
      </c>
      <c r="E37" s="21" t="str">
        <f t="shared" ca="1" si="1"/>
        <v/>
      </c>
      <c r="F37" s="21" t="str">
        <f t="shared" ca="1" si="1"/>
        <v/>
      </c>
      <c r="G37" s="21" t="str">
        <f t="shared" ca="1" si="1"/>
        <v/>
      </c>
      <c r="H37" s="21" t="str">
        <f t="shared" ca="1" si="1"/>
        <v/>
      </c>
      <c r="I37" s="66" t="str">
        <f t="shared" ca="1" si="1"/>
        <v/>
      </c>
      <c r="J37" s="21" t="str">
        <f t="shared" ca="1" si="1"/>
        <v/>
      </c>
      <c r="K37" s="293"/>
    </row>
    <row r="38" spans="1:44" x14ac:dyDescent="0.2">
      <c r="A38" s="295"/>
      <c r="B38" s="19">
        <f>B30</f>
        <v>0</v>
      </c>
      <c r="C38" s="19"/>
      <c r="D38" s="21" t="str">
        <f t="shared" ca="1" si="1"/>
        <v/>
      </c>
      <c r="E38" s="21" t="str">
        <f t="shared" ca="1" si="1"/>
        <v/>
      </c>
      <c r="F38" s="21" t="str">
        <f t="shared" ca="1" si="1"/>
        <v/>
      </c>
      <c r="G38" s="21" t="str">
        <f t="shared" ca="1" si="1"/>
        <v/>
      </c>
      <c r="H38" s="21" t="str">
        <f t="shared" ca="1" si="1"/>
        <v/>
      </c>
      <c r="I38" s="66" t="str">
        <f t="shared" ca="1" si="1"/>
        <v/>
      </c>
      <c r="J38" s="21" t="str">
        <f t="shared" ca="1" si="1"/>
        <v/>
      </c>
      <c r="K38" s="293"/>
    </row>
    <row r="39" spans="1:44" x14ac:dyDescent="0.2">
      <c r="B39" s="19">
        <f>B31</f>
        <v>0</v>
      </c>
      <c r="C39" s="19"/>
      <c r="D39" s="21" t="str">
        <f t="shared" ca="1" si="1"/>
        <v/>
      </c>
      <c r="E39" s="21" t="str">
        <f t="shared" ca="1" si="1"/>
        <v/>
      </c>
      <c r="F39" s="21" t="str">
        <f t="shared" ca="1" si="1"/>
        <v/>
      </c>
      <c r="G39" s="21" t="str">
        <f t="shared" ca="1" si="1"/>
        <v/>
      </c>
      <c r="H39" s="21" t="str">
        <f t="shared" ca="1" si="1"/>
        <v/>
      </c>
      <c r="I39" s="66" t="str">
        <f t="shared" ca="1" si="1"/>
        <v/>
      </c>
      <c r="J39" s="21" t="str">
        <f t="shared" ca="1" si="1"/>
        <v/>
      </c>
      <c r="K39" s="293"/>
    </row>
    <row r="40" spans="1:44" x14ac:dyDescent="0.2">
      <c r="A40" s="61"/>
      <c r="B40" s="22">
        <f>B32</f>
        <v>0</v>
      </c>
      <c r="C40" s="22"/>
      <c r="D40" s="27" t="str">
        <f t="shared" ca="1" si="1"/>
        <v/>
      </c>
      <c r="E40" s="27" t="str">
        <f t="shared" ca="1" si="1"/>
        <v/>
      </c>
      <c r="F40" s="27" t="str">
        <f t="shared" ca="1" si="1"/>
        <v/>
      </c>
      <c r="G40" s="27" t="str">
        <f t="shared" ca="1" si="1"/>
        <v/>
      </c>
      <c r="H40" s="27" t="str">
        <f t="shared" ca="1" si="1"/>
        <v/>
      </c>
      <c r="I40" s="68" t="str">
        <f t="shared" ca="1" si="1"/>
        <v/>
      </c>
      <c r="J40" s="27" t="str">
        <f t="shared" ca="1" si="1"/>
        <v/>
      </c>
      <c r="K40" s="293"/>
    </row>
    <row r="41" spans="1:44" x14ac:dyDescent="0.2">
      <c r="A41" s="61"/>
      <c r="B41" s="15"/>
      <c r="C41" s="15"/>
      <c r="D41" s="201"/>
      <c r="E41" s="201"/>
      <c r="F41" s="201"/>
      <c r="G41" s="201"/>
      <c r="H41" s="201"/>
      <c r="I41" s="174"/>
      <c r="J41" s="174"/>
      <c r="K41" s="293"/>
    </row>
    <row r="42" spans="1:44" x14ac:dyDescent="0.2">
      <c r="A42" s="61"/>
      <c r="B42" s="113" t="s">
        <v>499</v>
      </c>
      <c r="C42" s="60"/>
      <c r="D42" s="114"/>
      <c r="E42" s="115"/>
      <c r="F42" s="115"/>
      <c r="G42" s="115"/>
      <c r="H42" s="115"/>
      <c r="I42" s="116"/>
      <c r="J42" s="116"/>
      <c r="L42" s="361"/>
    </row>
    <row r="43" spans="1:44" ht="15.95" customHeight="1" x14ac:dyDescent="0.2">
      <c r="A43" s="61"/>
      <c r="B43" s="796"/>
      <c r="C43" s="642"/>
      <c r="D43" s="642"/>
      <c r="E43" s="642"/>
      <c r="F43" s="642"/>
      <c r="G43" s="642"/>
      <c r="H43" s="642"/>
      <c r="I43" s="642"/>
      <c r="J43" s="643"/>
      <c r="K43" s="4"/>
      <c r="L43" s="362"/>
    </row>
    <row r="44" spans="1:44" ht="15.95" customHeight="1" x14ac:dyDescent="0.2">
      <c r="A44" s="61"/>
      <c r="B44" s="644"/>
      <c r="C44" s="635"/>
      <c r="D44" s="635"/>
      <c r="E44" s="635"/>
      <c r="F44" s="635"/>
      <c r="G44" s="635"/>
      <c r="H44" s="635"/>
      <c r="I44" s="635"/>
      <c r="J44" s="645"/>
      <c r="K44" s="4"/>
      <c r="L44" s="362"/>
    </row>
    <row r="45" spans="1:44" ht="15.95" customHeight="1" x14ac:dyDescent="0.2">
      <c r="A45" s="61"/>
      <c r="B45" s="644"/>
      <c r="C45" s="635"/>
      <c r="D45" s="635"/>
      <c r="E45" s="635"/>
      <c r="F45" s="635"/>
      <c r="G45" s="635"/>
      <c r="H45" s="635"/>
      <c r="I45" s="635"/>
      <c r="J45" s="645"/>
      <c r="K45" s="4"/>
      <c r="L45" s="362"/>
    </row>
    <row r="46" spans="1:44" ht="15.95" customHeight="1" x14ac:dyDescent="0.2">
      <c r="A46" s="61"/>
      <c r="B46" s="644"/>
      <c r="C46" s="635"/>
      <c r="D46" s="635"/>
      <c r="E46" s="635"/>
      <c r="F46" s="635"/>
      <c r="G46" s="635"/>
      <c r="H46" s="635"/>
      <c r="I46" s="635"/>
      <c r="J46" s="645"/>
      <c r="K46" s="4"/>
      <c r="L46" s="362"/>
    </row>
    <row r="47" spans="1:44" ht="15.95" customHeight="1" x14ac:dyDescent="0.2">
      <c r="A47" s="60"/>
      <c r="B47" s="646"/>
      <c r="C47" s="647"/>
      <c r="D47" s="647"/>
      <c r="E47" s="647"/>
      <c r="F47" s="647"/>
      <c r="G47" s="647"/>
      <c r="H47" s="647"/>
      <c r="I47" s="647"/>
      <c r="J47" s="648"/>
      <c r="K47" s="454"/>
      <c r="L47" s="455"/>
      <c r="Z47" s="7"/>
      <c r="AA47" s="7"/>
      <c r="AB47" s="7"/>
      <c r="AC47" s="7"/>
      <c r="AD47" s="7"/>
      <c r="AE47" s="7"/>
      <c r="AF47" s="7"/>
      <c r="AG47" s="7"/>
      <c r="AH47" s="7"/>
      <c r="AI47" s="7"/>
      <c r="AJ47" s="7"/>
      <c r="AK47" s="7"/>
      <c r="AL47" s="7"/>
      <c r="AM47" s="7"/>
      <c r="AN47" s="7"/>
      <c r="AO47" s="7"/>
      <c r="AP47" s="7"/>
      <c r="AQ47" s="7"/>
      <c r="AR47" s="7"/>
    </row>
    <row r="48" spans="1:44" s="1" customFormat="1" ht="54.95" customHeight="1" x14ac:dyDescent="0.2">
      <c r="A48" s="4"/>
      <c r="B48" s="457"/>
      <c r="C48" s="362"/>
      <c r="D48" s="362"/>
      <c r="E48" s="362"/>
      <c r="F48" s="362"/>
      <c r="G48" s="362"/>
      <c r="H48" s="362"/>
      <c r="I48" s="362"/>
      <c r="J48" s="458"/>
      <c r="L48" s="362"/>
    </row>
    <row r="49" spans="1:44" ht="0.75" customHeight="1" x14ac:dyDescent="0.2">
      <c r="A49" s="30"/>
      <c r="B49" s="30"/>
      <c r="C49" s="30"/>
      <c r="D49" s="456"/>
      <c r="E49" s="456"/>
      <c r="F49" s="456"/>
      <c r="G49" s="456"/>
      <c r="H49" s="456"/>
      <c r="I49" s="456"/>
      <c r="J49" s="63"/>
      <c r="K49" s="30"/>
      <c r="L49" s="30"/>
      <c r="Z49" s="30"/>
      <c r="AA49" s="30"/>
      <c r="AB49" s="30"/>
      <c r="AC49" s="30"/>
      <c r="AD49" s="30"/>
      <c r="AE49" s="30"/>
      <c r="AF49" s="30"/>
      <c r="AG49" s="30"/>
      <c r="AH49" s="30"/>
      <c r="AI49" s="30"/>
      <c r="AJ49" s="30"/>
      <c r="AK49" s="30"/>
      <c r="AL49" s="30"/>
      <c r="AM49" s="30"/>
      <c r="AN49" s="30"/>
      <c r="AO49" s="30"/>
      <c r="AP49" s="30"/>
      <c r="AQ49" s="30"/>
      <c r="AR49" s="30"/>
    </row>
    <row r="50" spans="1:44" ht="15.75" customHeight="1" x14ac:dyDescent="0.2">
      <c r="A50" s="293"/>
      <c r="B50" s="494"/>
      <c r="C50" s="495"/>
      <c r="D50" s="496" t="str">
        <f ca="1">'2'!G$24</f>
        <v>HISTORIQUE</v>
      </c>
      <c r="E50" s="185">
        <f ca="1">'2'!H$24</f>
        <v>0</v>
      </c>
      <c r="F50" s="493">
        <f ca="1">'2'!I$24</f>
        <v>0</v>
      </c>
      <c r="G50" s="493">
        <f ca="1">'2'!J$24</f>
        <v>0</v>
      </c>
      <c r="H50" s="493" t="str">
        <f ca="1">'2'!K$24</f>
        <v>PROJETÉ</v>
      </c>
      <c r="I50" s="185">
        <f>'2'!L$24</f>
        <v>0</v>
      </c>
      <c r="J50" s="185">
        <f>'2'!M$24</f>
        <v>0</v>
      </c>
      <c r="K50" s="293"/>
    </row>
    <row r="51" spans="1:44" x14ac:dyDescent="0.2">
      <c r="A51" s="293"/>
      <c r="B51" s="497" t="s">
        <v>337</v>
      </c>
      <c r="C51" s="498"/>
      <c r="D51" s="499">
        <f ca="1">'2'!G$23</f>
        <v>41501</v>
      </c>
      <c r="E51" s="499">
        <f ca="1">'2'!H$23</f>
        <v>41866</v>
      </c>
      <c r="F51" s="499">
        <f ca="1">'2'!I$23</f>
        <v>42231</v>
      </c>
      <c r="G51" s="499">
        <f ca="1">'2'!J$23</f>
        <v>0</v>
      </c>
      <c r="H51" s="499">
        <f ca="1">'2'!K$23</f>
        <v>42596</v>
      </c>
      <c r="I51" s="499">
        <f ca="1">'2'!L$23</f>
        <v>42961</v>
      </c>
      <c r="J51" s="499">
        <f ca="1">'2'!M$23</f>
        <v>43326</v>
      </c>
      <c r="K51" s="293"/>
      <c r="L51" s="359"/>
    </row>
    <row r="52" spans="1:44" x14ac:dyDescent="0.2">
      <c r="B52" s="18" t="s">
        <v>500</v>
      </c>
      <c r="C52" s="207"/>
      <c r="D52" s="529"/>
      <c r="E52" s="529"/>
      <c r="F52" s="529"/>
      <c r="G52" s="529"/>
      <c r="H52" s="529"/>
      <c r="I52" s="529"/>
      <c r="J52" s="524"/>
    </row>
    <row r="53" spans="1:44" x14ac:dyDescent="0.2">
      <c r="B53" s="19" t="s">
        <v>501</v>
      </c>
      <c r="C53" s="19"/>
      <c r="D53" s="530"/>
      <c r="E53" s="530"/>
      <c r="F53" s="530"/>
      <c r="G53" s="530"/>
      <c r="H53" s="530"/>
      <c r="I53" s="530"/>
      <c r="J53" s="530"/>
    </row>
    <row r="54" spans="1:44" x14ac:dyDescent="0.2">
      <c r="B54" s="19" t="s">
        <v>563</v>
      </c>
      <c r="C54" s="19"/>
      <c r="D54" s="530"/>
      <c r="E54" s="530"/>
      <c r="F54" s="530"/>
      <c r="G54" s="530"/>
      <c r="H54" s="530"/>
      <c r="I54" s="530"/>
      <c r="J54" s="530"/>
    </row>
    <row r="55" spans="1:44" x14ac:dyDescent="0.2">
      <c r="B55" s="222" t="s">
        <v>502</v>
      </c>
      <c r="C55" s="19"/>
      <c r="D55" s="530"/>
      <c r="E55" s="530"/>
      <c r="F55" s="530"/>
      <c r="G55" s="530"/>
      <c r="H55" s="530"/>
      <c r="I55" s="530"/>
      <c r="J55" s="530"/>
    </row>
    <row r="56" spans="1:44" x14ac:dyDescent="0.2">
      <c r="B56" s="22" t="s">
        <v>503</v>
      </c>
      <c r="C56" s="22"/>
      <c r="D56" s="531"/>
      <c r="E56" s="531"/>
      <c r="F56" s="531"/>
      <c r="G56" s="531"/>
      <c r="H56" s="531"/>
      <c r="I56" s="531"/>
      <c r="J56" s="531"/>
    </row>
    <row r="57" spans="1:44" ht="21" customHeight="1" x14ac:dyDescent="0.2">
      <c r="B57" s="35" t="s">
        <v>168</v>
      </c>
      <c r="C57" s="36"/>
      <c r="D57" s="532">
        <f>SUM(D52:D55)-D56</f>
        <v>0</v>
      </c>
      <c r="E57" s="532">
        <f>SUM(E52:E55)-E56</f>
        <v>0</v>
      </c>
      <c r="F57" s="532">
        <f>SUM(F52:F55)-F56</f>
        <v>0</v>
      </c>
      <c r="G57" s="532">
        <f t="shared" ref="G57:I57" si="2">SUM(G52:G55)-G56</f>
        <v>0</v>
      </c>
      <c r="H57" s="532">
        <f>SUM(H52:H55)-H56</f>
        <v>0</v>
      </c>
      <c r="I57" s="532">
        <f t="shared" si="2"/>
        <v>0</v>
      </c>
      <c r="J57" s="532">
        <f>SUM(J52:J55)-J56</f>
        <v>0</v>
      </c>
      <c r="L57" s="363"/>
    </row>
    <row r="58" spans="1:44" x14ac:dyDescent="0.2">
      <c r="B58" s="397" t="s">
        <v>504</v>
      </c>
      <c r="C58" s="348"/>
      <c r="D58" s="533"/>
      <c r="E58" s="533"/>
      <c r="F58" s="533"/>
      <c r="G58" s="533"/>
      <c r="H58" s="533"/>
      <c r="I58" s="533"/>
      <c r="J58" s="533"/>
    </row>
    <row r="59" spans="1:44" x14ac:dyDescent="0.2">
      <c r="B59" s="397" t="s">
        <v>553</v>
      </c>
      <c r="C59" s="348"/>
      <c r="D59" s="534"/>
      <c r="E59" s="534"/>
      <c r="F59" s="534"/>
      <c r="G59" s="534"/>
      <c r="H59" s="534"/>
      <c r="I59" s="535"/>
      <c r="J59" s="535"/>
    </row>
    <row r="60" spans="1:44" x14ac:dyDescent="0.2">
      <c r="B60" s="92" t="s">
        <v>505</v>
      </c>
      <c r="C60" s="348"/>
      <c r="D60" s="534"/>
      <c r="E60" s="534"/>
      <c r="F60" s="534"/>
      <c r="G60" s="534"/>
      <c r="H60" s="534"/>
      <c r="I60" s="535"/>
      <c r="J60" s="535"/>
    </row>
    <row r="61" spans="1:44" x14ac:dyDescent="0.2">
      <c r="B61" s="92" t="s">
        <v>506</v>
      </c>
      <c r="C61" s="348"/>
      <c r="D61" s="534"/>
      <c r="E61" s="534"/>
      <c r="F61" s="534"/>
      <c r="G61" s="534"/>
      <c r="H61" s="534"/>
      <c r="I61" s="535"/>
      <c r="J61" s="535"/>
    </row>
    <row r="62" spans="1:44" x14ac:dyDescent="0.2">
      <c r="A62" s="7"/>
      <c r="B62" s="92" t="s">
        <v>507</v>
      </c>
      <c r="C62" s="348"/>
      <c r="D62" s="534"/>
      <c r="E62" s="534"/>
      <c r="F62" s="534"/>
      <c r="G62" s="534"/>
      <c r="H62" s="534"/>
      <c r="I62" s="535"/>
      <c r="J62" s="535"/>
    </row>
    <row r="63" spans="1:44" x14ac:dyDescent="0.2">
      <c r="B63" s="263" t="s">
        <v>502</v>
      </c>
      <c r="C63" s="349"/>
      <c r="D63" s="536"/>
      <c r="E63" s="536"/>
      <c r="F63" s="536"/>
      <c r="G63" s="536"/>
      <c r="H63" s="536"/>
      <c r="I63" s="535"/>
      <c r="J63" s="535"/>
      <c r="L63" s="220"/>
    </row>
    <row r="64" spans="1:44" x14ac:dyDescent="0.2">
      <c r="A64" s="30"/>
      <c r="B64" s="204" t="s">
        <v>170</v>
      </c>
      <c r="C64" s="200"/>
      <c r="D64" s="528">
        <f>SUM(D57:D63)</f>
        <v>0</v>
      </c>
      <c r="E64" s="528">
        <f>SUM(E57:E63)</f>
        <v>0</v>
      </c>
      <c r="F64" s="528">
        <f>SUM(F57:F63)</f>
        <v>0</v>
      </c>
      <c r="G64" s="528">
        <f t="shared" ref="G64:J64" si="3">SUM(G57:G63)</f>
        <v>0</v>
      </c>
      <c r="H64" s="528">
        <f>SUM(H57:H63)</f>
        <v>0</v>
      </c>
      <c r="I64" s="537">
        <f t="shared" si="3"/>
        <v>0</v>
      </c>
      <c r="J64" s="528">
        <f t="shared" si="3"/>
        <v>0</v>
      </c>
      <c r="L64" s="360"/>
    </row>
    <row r="65" spans="1:12" x14ac:dyDescent="0.2">
      <c r="B65" s="1" t="s">
        <v>338</v>
      </c>
      <c r="C65" s="30"/>
      <c r="D65" s="30"/>
      <c r="E65" s="30"/>
      <c r="F65" s="30"/>
      <c r="G65" s="30"/>
      <c r="H65" s="30"/>
      <c r="I65" s="63"/>
      <c r="J65" s="63"/>
    </row>
    <row r="66" spans="1:12" x14ac:dyDescent="0.2">
      <c r="B66" s="186" t="s">
        <v>174</v>
      </c>
      <c r="C66" s="16"/>
      <c r="D66" s="17"/>
      <c r="E66" s="17"/>
      <c r="F66" s="17"/>
      <c r="G66" s="17"/>
      <c r="H66" s="17"/>
      <c r="I66" s="67"/>
      <c r="J66" s="67"/>
      <c r="L66" s="359"/>
    </row>
    <row r="67" spans="1:12" x14ac:dyDescent="0.2">
      <c r="B67" s="18" t="str">
        <f t="shared" ref="B67:B77" si="4">B52</f>
        <v>Stock initial</v>
      </c>
      <c r="C67" s="18"/>
      <c r="D67" s="20" t="str">
        <f t="shared" ref="D67:J71" si="5">IF(D$64=0,"",D52/D$64)</f>
        <v/>
      </c>
      <c r="E67" s="20" t="str">
        <f t="shared" si="5"/>
        <v/>
      </c>
      <c r="F67" s="20" t="str">
        <f t="shared" si="5"/>
        <v/>
      </c>
      <c r="G67" s="20" t="str">
        <f t="shared" si="5"/>
        <v/>
      </c>
      <c r="H67" s="20" t="str">
        <f t="shared" si="5"/>
        <v/>
      </c>
      <c r="I67" s="20" t="str">
        <f t="shared" si="5"/>
        <v/>
      </c>
      <c r="J67" s="20" t="str">
        <f t="shared" si="5"/>
        <v/>
      </c>
    </row>
    <row r="68" spans="1:12" x14ac:dyDescent="0.2">
      <c r="B68" s="19" t="str">
        <f t="shared" si="4"/>
        <v>Achat des matières</v>
      </c>
      <c r="C68" s="19"/>
      <c r="D68" s="21" t="str">
        <f>IF(D$64=0,"",D53/D$64)</f>
        <v/>
      </c>
      <c r="E68" s="21" t="str">
        <f t="shared" si="5"/>
        <v/>
      </c>
      <c r="F68" s="21" t="str">
        <f t="shared" si="5"/>
        <v/>
      </c>
      <c r="G68" s="21" t="str">
        <f t="shared" si="5"/>
        <v/>
      </c>
      <c r="H68" s="21" t="str">
        <f t="shared" si="5"/>
        <v/>
      </c>
      <c r="I68" s="21" t="str">
        <f t="shared" si="5"/>
        <v/>
      </c>
      <c r="J68" s="21" t="str">
        <f t="shared" si="5"/>
        <v/>
      </c>
    </row>
    <row r="69" spans="1:12" x14ac:dyDescent="0.2">
      <c r="B69" s="19" t="str">
        <f t="shared" si="4"/>
        <v>Fret et autres droits</v>
      </c>
      <c r="C69" s="19"/>
      <c r="D69" s="21" t="str">
        <f t="shared" si="5"/>
        <v/>
      </c>
      <c r="E69" s="21" t="str">
        <f t="shared" si="5"/>
        <v/>
      </c>
      <c r="F69" s="21" t="str">
        <f t="shared" si="5"/>
        <v/>
      </c>
      <c r="G69" s="21" t="str">
        <f t="shared" si="5"/>
        <v/>
      </c>
      <c r="H69" s="21" t="str">
        <f t="shared" si="5"/>
        <v/>
      </c>
      <c r="I69" s="66" t="str">
        <f t="shared" si="5"/>
        <v/>
      </c>
      <c r="J69" s="21" t="str">
        <f t="shared" si="5"/>
        <v/>
      </c>
    </row>
    <row r="70" spans="1:12" x14ac:dyDescent="0.2">
      <c r="B70" s="19" t="str">
        <f t="shared" si="4"/>
        <v>Autre</v>
      </c>
      <c r="C70" s="19"/>
      <c r="D70" s="21" t="str">
        <f t="shared" si="5"/>
        <v/>
      </c>
      <c r="E70" s="21" t="str">
        <f t="shared" si="5"/>
        <v/>
      </c>
      <c r="F70" s="21" t="str">
        <f t="shared" si="5"/>
        <v/>
      </c>
      <c r="G70" s="21" t="str">
        <f t="shared" si="5"/>
        <v/>
      </c>
      <c r="H70" s="21" t="str">
        <f t="shared" si="5"/>
        <v/>
      </c>
      <c r="I70" s="66" t="str">
        <f t="shared" si="5"/>
        <v/>
      </c>
      <c r="J70" s="21" t="str">
        <f t="shared" si="5"/>
        <v/>
      </c>
    </row>
    <row r="71" spans="1:12" x14ac:dyDescent="0.2">
      <c r="B71" s="22" t="str">
        <f t="shared" si="4"/>
        <v>Stock final (-)</v>
      </c>
      <c r="C71" s="22"/>
      <c r="D71" s="27" t="str">
        <f t="shared" si="5"/>
        <v/>
      </c>
      <c r="E71" s="27" t="str">
        <f t="shared" si="5"/>
        <v/>
      </c>
      <c r="F71" s="27" t="str">
        <f t="shared" si="5"/>
        <v/>
      </c>
      <c r="G71" s="27" t="str">
        <f t="shared" si="5"/>
        <v/>
      </c>
      <c r="H71" s="27" t="str">
        <f t="shared" si="5"/>
        <v/>
      </c>
      <c r="I71" s="68" t="str">
        <f t="shared" si="5"/>
        <v/>
      </c>
      <c r="J71" s="27" t="str">
        <f t="shared" si="5"/>
        <v/>
      </c>
    </row>
    <row r="72" spans="1:12" ht="21.75" customHeight="1" x14ac:dyDescent="0.2">
      <c r="B72" s="35" t="s">
        <v>169</v>
      </c>
      <c r="C72" s="36"/>
      <c r="D72" s="424">
        <f>IF(D64&gt;0,D57/D$64,0)</f>
        <v>0</v>
      </c>
      <c r="E72" s="424">
        <f t="shared" ref="E72:J72" si="6">IF(E64&gt;0,E57/E$64,0)</f>
        <v>0</v>
      </c>
      <c r="F72" s="424">
        <f t="shared" si="6"/>
        <v>0</v>
      </c>
      <c r="G72" s="424">
        <f t="shared" si="6"/>
        <v>0</v>
      </c>
      <c r="H72" s="424">
        <f t="shared" si="6"/>
        <v>0</v>
      </c>
      <c r="I72" s="424">
        <f t="shared" si="6"/>
        <v>0</v>
      </c>
      <c r="J72" s="424">
        <f t="shared" si="6"/>
        <v>0</v>
      </c>
      <c r="L72" s="363"/>
    </row>
    <row r="73" spans="1:12" x14ac:dyDescent="0.2">
      <c r="B73" s="25" t="str">
        <f t="shared" si="4"/>
        <v>Main-d'œuvre directe</v>
      </c>
      <c r="C73" s="25"/>
      <c r="D73" s="381" t="str">
        <f>IF(D$64=0,"",D58/D$64)</f>
        <v/>
      </c>
      <c r="E73" s="381" t="str">
        <f t="shared" ref="D73:I78" si="7">IF(E$64=0,"",E58/E$64)</f>
        <v/>
      </c>
      <c r="F73" s="381" t="str">
        <f t="shared" si="7"/>
        <v/>
      </c>
      <c r="G73" s="381" t="str">
        <f t="shared" si="7"/>
        <v/>
      </c>
      <c r="H73" s="381" t="str">
        <f t="shared" si="7"/>
        <v/>
      </c>
      <c r="I73" s="423" t="str">
        <f t="shared" si="7"/>
        <v/>
      </c>
      <c r="J73" s="381" t="str">
        <f t="shared" ref="J73:J78" si="8">IF(J$64=0,"",J58/J$64)</f>
        <v/>
      </c>
    </row>
    <row r="74" spans="1:12" x14ac:dyDescent="0.2">
      <c r="B74" s="19" t="str">
        <f t="shared" si="4"/>
        <v>Réparations et entretien</v>
      </c>
      <c r="C74" s="19"/>
      <c r="D74" s="21" t="str">
        <f t="shared" si="7"/>
        <v/>
      </c>
      <c r="E74" s="21" t="str">
        <f t="shared" si="7"/>
        <v/>
      </c>
      <c r="F74" s="21" t="str">
        <f t="shared" si="7"/>
        <v/>
      </c>
      <c r="G74" s="21" t="str">
        <f t="shared" si="7"/>
        <v/>
      </c>
      <c r="H74" s="21" t="str">
        <f t="shared" si="7"/>
        <v/>
      </c>
      <c r="I74" s="66" t="str">
        <f t="shared" si="7"/>
        <v/>
      </c>
      <c r="J74" s="21" t="str">
        <f t="shared" si="8"/>
        <v/>
      </c>
    </row>
    <row r="75" spans="1:12" x14ac:dyDescent="0.2">
      <c r="B75" s="19" t="str">
        <f t="shared" si="4"/>
        <v>Services publics</v>
      </c>
      <c r="C75" s="19"/>
      <c r="D75" s="21" t="str">
        <f t="shared" si="7"/>
        <v/>
      </c>
      <c r="E75" s="21" t="str">
        <f t="shared" si="7"/>
        <v/>
      </c>
      <c r="F75" s="21" t="str">
        <f t="shared" si="7"/>
        <v/>
      </c>
      <c r="G75" s="21" t="str">
        <f t="shared" si="7"/>
        <v/>
      </c>
      <c r="H75" s="21" t="str">
        <f t="shared" si="7"/>
        <v/>
      </c>
      <c r="I75" s="66" t="str">
        <f t="shared" si="7"/>
        <v/>
      </c>
      <c r="J75" s="21" t="str">
        <f t="shared" si="8"/>
        <v/>
      </c>
    </row>
    <row r="76" spans="1:12" x14ac:dyDescent="0.2">
      <c r="B76" s="19" t="str">
        <f t="shared" si="4"/>
        <v>Amortissement</v>
      </c>
      <c r="C76" s="19"/>
      <c r="D76" s="21" t="str">
        <f t="shared" si="7"/>
        <v/>
      </c>
      <c r="E76" s="21" t="str">
        <f t="shared" si="7"/>
        <v/>
      </c>
      <c r="F76" s="21" t="str">
        <f t="shared" si="7"/>
        <v/>
      </c>
      <c r="G76" s="21" t="str">
        <f t="shared" si="7"/>
        <v/>
      </c>
      <c r="H76" s="21" t="str">
        <f t="shared" si="7"/>
        <v/>
      </c>
      <c r="I76" s="66" t="str">
        <f t="shared" si="7"/>
        <v/>
      </c>
      <c r="J76" s="21" t="str">
        <f t="shared" si="8"/>
        <v/>
      </c>
    </row>
    <row r="77" spans="1:12" x14ac:dyDescent="0.2">
      <c r="B77" s="19" t="str">
        <f t="shared" si="4"/>
        <v>Coûts indirects</v>
      </c>
      <c r="C77" s="19"/>
      <c r="D77" s="21" t="str">
        <f t="shared" si="7"/>
        <v/>
      </c>
      <c r="E77" s="21" t="str">
        <f t="shared" si="7"/>
        <v/>
      </c>
      <c r="F77" s="21" t="str">
        <f t="shared" si="7"/>
        <v/>
      </c>
      <c r="G77" s="21" t="str">
        <f t="shared" si="7"/>
        <v/>
      </c>
      <c r="H77" s="21" t="str">
        <f t="shared" si="7"/>
        <v/>
      </c>
      <c r="I77" s="21" t="str">
        <f t="shared" si="7"/>
        <v/>
      </c>
      <c r="J77" s="21" t="str">
        <f t="shared" si="8"/>
        <v/>
      </c>
    </row>
    <row r="78" spans="1:12" x14ac:dyDescent="0.2">
      <c r="B78" s="291" t="str">
        <f>B63</f>
        <v>Autre</v>
      </c>
      <c r="C78" s="80"/>
      <c r="D78" s="21" t="str">
        <f t="shared" si="7"/>
        <v/>
      </c>
      <c r="E78" s="21" t="str">
        <f t="shared" si="7"/>
        <v/>
      </c>
      <c r="F78" s="21" t="str">
        <f t="shared" si="7"/>
        <v/>
      </c>
      <c r="G78" s="21" t="str">
        <f t="shared" si="7"/>
        <v/>
      </c>
      <c r="H78" s="21" t="str">
        <f t="shared" si="7"/>
        <v/>
      </c>
      <c r="I78" s="21" t="str">
        <f t="shared" si="7"/>
        <v/>
      </c>
      <c r="J78" s="21" t="str">
        <f t="shared" si="8"/>
        <v/>
      </c>
      <c r="L78" s="90"/>
    </row>
    <row r="79" spans="1:12" x14ac:dyDescent="0.2">
      <c r="B79" s="204" t="s">
        <v>174</v>
      </c>
      <c r="C79" s="200"/>
      <c r="D79" s="205">
        <f t="shared" ref="D79:J79" si="9">SUM(D72:D78)</f>
        <v>0</v>
      </c>
      <c r="E79" s="205">
        <f t="shared" si="9"/>
        <v>0</v>
      </c>
      <c r="F79" s="205">
        <f t="shared" si="9"/>
        <v>0</v>
      </c>
      <c r="G79" s="205">
        <f t="shared" si="9"/>
        <v>0</v>
      </c>
      <c r="H79" s="205">
        <f t="shared" si="9"/>
        <v>0</v>
      </c>
      <c r="I79" s="206">
        <f t="shared" si="9"/>
        <v>0</v>
      </c>
      <c r="J79" s="206">
        <f t="shared" si="9"/>
        <v>0</v>
      </c>
      <c r="L79" s="360"/>
    </row>
    <row r="80" spans="1:12" ht="6.75" customHeight="1" x14ac:dyDescent="0.2">
      <c r="A80" s="61"/>
      <c r="C80" s="30"/>
      <c r="D80" s="201"/>
      <c r="E80" s="201"/>
      <c r="F80" s="201"/>
      <c r="G80" s="201"/>
      <c r="H80" s="201"/>
      <c r="I80" s="174"/>
      <c r="J80" s="174"/>
    </row>
    <row r="81" spans="1:12" x14ac:dyDescent="0.2">
      <c r="A81" s="61"/>
      <c r="B81" s="113" t="s">
        <v>634</v>
      </c>
      <c r="C81" s="60"/>
      <c r="D81" s="114"/>
      <c r="E81" s="115"/>
      <c r="F81" s="115"/>
      <c r="G81" s="115"/>
      <c r="H81" s="115"/>
      <c r="I81" s="116"/>
      <c r="J81" s="116"/>
      <c r="L81" s="361"/>
    </row>
    <row r="82" spans="1:12" ht="15.95" customHeight="1" x14ac:dyDescent="0.2">
      <c r="A82" s="61"/>
      <c r="B82" s="631"/>
      <c r="C82" s="632"/>
      <c r="D82" s="632"/>
      <c r="E82" s="632"/>
      <c r="F82" s="632"/>
      <c r="G82" s="632"/>
      <c r="H82" s="632"/>
      <c r="I82" s="632"/>
      <c r="J82" s="633"/>
      <c r="K82" s="4"/>
      <c r="L82" s="364"/>
    </row>
    <row r="83" spans="1:12" ht="12.75" customHeight="1" x14ac:dyDescent="0.2">
      <c r="A83" s="61"/>
      <c r="B83" s="634"/>
      <c r="C83" s="635"/>
      <c r="D83" s="635"/>
      <c r="E83" s="635"/>
      <c r="F83" s="635"/>
      <c r="G83" s="635"/>
      <c r="H83" s="635"/>
      <c r="I83" s="635"/>
      <c r="J83" s="636"/>
      <c r="K83" s="4"/>
      <c r="L83" s="364"/>
    </row>
    <row r="84" spans="1:12" ht="12.75" customHeight="1" x14ac:dyDescent="0.2">
      <c r="A84" s="61"/>
      <c r="B84" s="634"/>
      <c r="C84" s="635"/>
      <c r="D84" s="635"/>
      <c r="E84" s="635"/>
      <c r="F84" s="635"/>
      <c r="G84" s="635"/>
      <c r="H84" s="635"/>
      <c r="I84" s="635"/>
      <c r="J84" s="636"/>
      <c r="K84" s="4"/>
      <c r="L84" s="364"/>
    </row>
    <row r="85" spans="1:12" ht="12.75" customHeight="1" x14ac:dyDescent="0.2">
      <c r="A85" s="61"/>
      <c r="B85" s="634"/>
      <c r="C85" s="635"/>
      <c r="D85" s="635"/>
      <c r="E85" s="635"/>
      <c r="F85" s="635"/>
      <c r="G85" s="635"/>
      <c r="H85" s="635"/>
      <c r="I85" s="635"/>
      <c r="J85" s="636"/>
      <c r="K85" s="4"/>
      <c r="L85" s="364"/>
    </row>
    <row r="86" spans="1:12" ht="12.75" customHeight="1" x14ac:dyDescent="0.2">
      <c r="A86" s="61"/>
      <c r="B86" s="637"/>
      <c r="C86" s="638"/>
      <c r="D86" s="638"/>
      <c r="E86" s="638"/>
      <c r="F86" s="638"/>
      <c r="G86" s="638"/>
      <c r="H86" s="638"/>
      <c r="I86" s="638"/>
      <c r="J86" s="639"/>
      <c r="K86" s="4"/>
      <c r="L86" s="364"/>
    </row>
    <row r="87" spans="1:12" ht="54.95" customHeight="1" x14ac:dyDescent="0.2">
      <c r="B87" s="101"/>
      <c r="C87" s="101"/>
      <c r="D87" s="101"/>
      <c r="E87" s="101"/>
      <c r="F87" s="101"/>
      <c r="G87" s="101"/>
      <c r="H87" s="101"/>
      <c r="I87" s="215"/>
      <c r="J87" s="215"/>
      <c r="L87" s="29"/>
    </row>
    <row r="88" spans="1:12" ht="1.5" customHeight="1" x14ac:dyDescent="0.2">
      <c r="I88" s="61"/>
      <c r="J88" s="61"/>
    </row>
    <row r="89" spans="1:12" ht="15.75" customHeight="1" x14ac:dyDescent="0.2">
      <c r="A89" s="293"/>
      <c r="B89" s="494"/>
      <c r="C89" s="495"/>
      <c r="D89" s="496" t="str">
        <f ca="1">'2'!G$24</f>
        <v>HISTORIQUE</v>
      </c>
      <c r="E89" s="185">
        <f ca="1">'2'!H$24</f>
        <v>0</v>
      </c>
      <c r="F89" s="493">
        <f ca="1">'2'!I$24</f>
        <v>0</v>
      </c>
      <c r="G89" s="493">
        <f ca="1">'2'!J$24</f>
        <v>0</v>
      </c>
      <c r="H89" s="493" t="str">
        <f ca="1">'2'!K$24</f>
        <v>PROJETÉ</v>
      </c>
      <c r="I89" s="185">
        <f>'2'!L$24</f>
        <v>0</v>
      </c>
      <c r="J89" s="185">
        <f>'2'!M$24</f>
        <v>0</v>
      </c>
      <c r="K89" s="293"/>
    </row>
    <row r="90" spans="1:12" x14ac:dyDescent="0.2">
      <c r="A90" s="293"/>
      <c r="B90" s="497" t="s">
        <v>337</v>
      </c>
      <c r="C90" s="498"/>
      <c r="D90" s="499">
        <f ca="1">'2'!G$23</f>
        <v>41501</v>
      </c>
      <c r="E90" s="499">
        <f ca="1">'2'!H$23</f>
        <v>41866</v>
      </c>
      <c r="F90" s="499">
        <f ca="1">'2'!I$23</f>
        <v>42231</v>
      </c>
      <c r="G90" s="499">
        <f ca="1">'2'!J$23</f>
        <v>0</v>
      </c>
      <c r="H90" s="499">
        <f ca="1">'2'!K$23</f>
        <v>42596</v>
      </c>
      <c r="I90" s="499">
        <f ca="1">'2'!L$23</f>
        <v>42961</v>
      </c>
      <c r="J90" s="499">
        <f ca="1">'2'!M$23</f>
        <v>43326</v>
      </c>
      <c r="K90" s="293"/>
      <c r="L90" s="359"/>
    </row>
    <row r="91" spans="1:12" x14ac:dyDescent="0.2">
      <c r="B91" s="18" t="s">
        <v>509</v>
      </c>
      <c r="C91" s="18"/>
      <c r="D91" s="538"/>
      <c r="E91" s="538"/>
      <c r="F91" s="538"/>
      <c r="G91" s="538"/>
      <c r="H91" s="538"/>
      <c r="I91" s="538"/>
      <c r="J91" s="538"/>
    </row>
    <row r="92" spans="1:12" x14ac:dyDescent="0.2">
      <c r="B92" s="19" t="s">
        <v>510</v>
      </c>
      <c r="C92" s="208"/>
      <c r="D92" s="525"/>
      <c r="E92" s="525"/>
      <c r="F92" s="525"/>
      <c r="G92" s="525"/>
      <c r="H92" s="525"/>
      <c r="I92" s="525"/>
      <c r="J92" s="525"/>
    </row>
    <row r="93" spans="1:12" x14ac:dyDescent="0.2">
      <c r="B93" s="19" t="s">
        <v>511</v>
      </c>
      <c r="C93" s="208"/>
      <c r="D93" s="525"/>
      <c r="E93" s="525"/>
      <c r="F93" s="525"/>
      <c r="G93" s="525"/>
      <c r="H93" s="525"/>
      <c r="I93" s="525"/>
      <c r="J93" s="525"/>
    </row>
    <row r="94" spans="1:12" x14ac:dyDescent="0.2">
      <c r="B94" s="19" t="s">
        <v>512</v>
      </c>
      <c r="C94" s="208"/>
      <c r="D94" s="525"/>
      <c r="E94" s="525"/>
      <c r="F94" s="525"/>
      <c r="G94" s="525"/>
      <c r="H94" s="525"/>
      <c r="I94" s="525"/>
      <c r="J94" s="525"/>
    </row>
    <row r="95" spans="1:12" x14ac:dyDescent="0.2">
      <c r="B95" s="26" t="s">
        <v>506</v>
      </c>
      <c r="C95" s="385"/>
      <c r="D95" s="539"/>
      <c r="E95" s="539"/>
      <c r="F95" s="539"/>
      <c r="G95" s="539"/>
      <c r="H95" s="539"/>
      <c r="I95" s="539"/>
      <c r="J95" s="539"/>
    </row>
    <row r="96" spans="1:12" x14ac:dyDescent="0.2">
      <c r="B96" s="377" t="s">
        <v>502</v>
      </c>
      <c r="C96" s="209"/>
      <c r="D96" s="540"/>
      <c r="E96" s="540"/>
      <c r="F96" s="540"/>
      <c r="G96" s="540"/>
      <c r="H96" s="540"/>
      <c r="I96" s="540"/>
      <c r="J96" s="540"/>
    </row>
    <row r="97" spans="2:12" ht="13.5" customHeight="1" x14ac:dyDescent="0.2">
      <c r="B97" s="35" t="s">
        <v>171</v>
      </c>
      <c r="C97" s="210"/>
      <c r="D97" s="541">
        <f>SUM(D91:D96)</f>
        <v>0</v>
      </c>
      <c r="E97" s="541">
        <f>SUM(E91:E96)</f>
        <v>0</v>
      </c>
      <c r="F97" s="541">
        <f>SUM(F91:F96)</f>
        <v>0</v>
      </c>
      <c r="G97" s="541">
        <f t="shared" ref="G97:J97" si="10">SUM(G91:G96)</f>
        <v>0</v>
      </c>
      <c r="H97" s="541">
        <f t="shared" si="10"/>
        <v>0</v>
      </c>
      <c r="I97" s="542">
        <f>SUM(I91:I96)</f>
        <v>0</v>
      </c>
      <c r="J97" s="541">
        <f t="shared" si="10"/>
        <v>0</v>
      </c>
      <c r="L97" s="363"/>
    </row>
    <row r="98" spans="2:12" x14ac:dyDescent="0.2">
      <c r="B98" s="398" t="s">
        <v>635</v>
      </c>
      <c r="C98" s="25"/>
      <c r="D98" s="543"/>
      <c r="E98" s="543"/>
      <c r="F98" s="543"/>
      <c r="G98" s="543"/>
      <c r="H98" s="543"/>
      <c r="I98" s="543"/>
      <c r="J98" s="543"/>
    </row>
    <row r="99" spans="2:12" x14ac:dyDescent="0.2">
      <c r="B99" s="19" t="s">
        <v>513</v>
      </c>
      <c r="C99" s="19"/>
      <c r="D99" s="525"/>
      <c r="E99" s="525"/>
      <c r="F99" s="525"/>
      <c r="G99" s="525"/>
      <c r="H99" s="525"/>
      <c r="I99" s="525"/>
      <c r="J99" s="525"/>
    </row>
    <row r="100" spans="2:12" x14ac:dyDescent="0.2">
      <c r="B100" s="19" t="s">
        <v>514</v>
      </c>
      <c r="C100" s="19"/>
      <c r="D100" s="525"/>
      <c r="E100" s="525"/>
      <c r="F100" s="525"/>
      <c r="G100" s="525"/>
      <c r="H100" s="525"/>
      <c r="I100" s="525"/>
      <c r="J100" s="525"/>
    </row>
    <row r="101" spans="2:12" x14ac:dyDescent="0.2">
      <c r="B101" s="19" t="s">
        <v>515</v>
      </c>
      <c r="C101" s="19"/>
      <c r="D101" s="525"/>
      <c r="E101" s="525"/>
      <c r="F101" s="525"/>
      <c r="G101" s="525"/>
      <c r="H101" s="525"/>
      <c r="I101" s="525"/>
      <c r="J101" s="525"/>
    </row>
    <row r="102" spans="2:12" x14ac:dyDescent="0.2">
      <c r="B102" s="19" t="s">
        <v>506</v>
      </c>
      <c r="C102" s="19"/>
      <c r="D102" s="525"/>
      <c r="E102" s="525"/>
      <c r="F102" s="525"/>
      <c r="G102" s="525"/>
      <c r="H102" s="525"/>
      <c r="I102" s="525"/>
      <c r="J102" s="525"/>
    </row>
    <row r="103" spans="2:12" x14ac:dyDescent="0.2">
      <c r="B103" s="19" t="s">
        <v>516</v>
      </c>
      <c r="C103" s="19"/>
      <c r="D103" s="525"/>
      <c r="E103" s="525"/>
      <c r="F103" s="525"/>
      <c r="G103" s="525"/>
      <c r="H103" s="525"/>
      <c r="I103" s="525"/>
      <c r="J103" s="525"/>
    </row>
    <row r="104" spans="2:12" x14ac:dyDescent="0.2">
      <c r="B104" s="19" t="s">
        <v>517</v>
      </c>
      <c r="C104" s="19"/>
      <c r="D104" s="530"/>
      <c r="E104" s="530"/>
      <c r="F104" s="530"/>
      <c r="G104" s="525"/>
      <c r="H104" s="525"/>
      <c r="I104" s="525"/>
      <c r="J104" s="525"/>
    </row>
    <row r="105" spans="2:12" x14ac:dyDescent="0.2">
      <c r="B105" s="19" t="s">
        <v>518</v>
      </c>
      <c r="C105" s="19"/>
      <c r="D105" s="525"/>
      <c r="E105" s="525"/>
      <c r="F105" s="525"/>
      <c r="G105" s="525"/>
      <c r="H105" s="525"/>
      <c r="I105" s="525"/>
      <c r="J105" s="525"/>
    </row>
    <row r="106" spans="2:12" x14ac:dyDescent="0.2">
      <c r="B106" s="19" t="s">
        <v>519</v>
      </c>
      <c r="C106" s="19"/>
      <c r="D106" s="525"/>
      <c r="E106" s="525"/>
      <c r="F106" s="525"/>
      <c r="G106" s="525"/>
      <c r="H106" s="525"/>
      <c r="I106" s="525"/>
      <c r="J106" s="525"/>
    </row>
    <row r="107" spans="2:12" x14ac:dyDescent="0.2">
      <c r="B107" s="399" t="s">
        <v>636</v>
      </c>
      <c r="C107" s="22"/>
      <c r="D107" s="539"/>
      <c r="E107" s="539"/>
      <c r="F107" s="539"/>
      <c r="G107" s="539"/>
      <c r="H107" s="539"/>
      <c r="I107" s="539"/>
      <c r="J107" s="539"/>
    </row>
    <row r="108" spans="2:12" x14ac:dyDescent="0.2">
      <c r="B108" s="378" t="s">
        <v>502</v>
      </c>
      <c r="C108" s="15"/>
      <c r="D108" s="540"/>
      <c r="E108" s="540"/>
      <c r="F108" s="540"/>
      <c r="G108" s="540"/>
      <c r="H108" s="540"/>
      <c r="I108" s="540"/>
      <c r="J108" s="540"/>
    </row>
    <row r="109" spans="2:12" x14ac:dyDescent="0.2">
      <c r="B109" s="23" t="s">
        <v>172</v>
      </c>
      <c r="C109" s="199"/>
      <c r="D109" s="544">
        <f>SUM(D98:D108)</f>
        <v>0</v>
      </c>
      <c r="E109" s="544">
        <f>SUM(E98:E108)</f>
        <v>0</v>
      </c>
      <c r="F109" s="544">
        <f>SUM(F98:F108)</f>
        <v>0</v>
      </c>
      <c r="G109" s="544">
        <f t="shared" ref="G109:J109" si="11">SUM(G98:G108)</f>
        <v>0</v>
      </c>
      <c r="H109" s="544">
        <f t="shared" si="11"/>
        <v>0</v>
      </c>
      <c r="I109" s="545">
        <f>SUM(H98:H108)</f>
        <v>0</v>
      </c>
      <c r="J109" s="545">
        <f t="shared" si="11"/>
        <v>0</v>
      </c>
      <c r="L109" s="363"/>
    </row>
    <row r="110" spans="2:12" x14ac:dyDescent="0.2">
      <c r="B110" s="202" t="s">
        <v>85</v>
      </c>
      <c r="C110" s="15"/>
      <c r="D110" s="546"/>
      <c r="E110" s="546"/>
      <c r="F110" s="546"/>
      <c r="G110" s="546"/>
      <c r="H110" s="546"/>
      <c r="I110" s="547"/>
      <c r="J110" s="547"/>
      <c r="L110" s="363"/>
    </row>
    <row r="111" spans="2:12" x14ac:dyDescent="0.2">
      <c r="B111" s="188" t="s">
        <v>637</v>
      </c>
      <c r="C111" s="200"/>
      <c r="D111" s="548">
        <f>D109+D97+D110</f>
        <v>0</v>
      </c>
      <c r="E111" s="548">
        <f t="shared" ref="E111:J111" si="12">E109+E97+E110</f>
        <v>0</v>
      </c>
      <c r="F111" s="548">
        <f t="shared" si="12"/>
        <v>0</v>
      </c>
      <c r="G111" s="548">
        <f t="shared" si="12"/>
        <v>0</v>
      </c>
      <c r="H111" s="548">
        <f t="shared" si="12"/>
        <v>0</v>
      </c>
      <c r="I111" s="548">
        <f t="shared" si="12"/>
        <v>0</v>
      </c>
      <c r="J111" s="548">
        <f t="shared" si="12"/>
        <v>0</v>
      </c>
      <c r="L111" s="360"/>
    </row>
    <row r="112" spans="2:12" x14ac:dyDescent="0.2">
      <c r="B112" s="186" t="s">
        <v>638</v>
      </c>
      <c r="C112" s="379"/>
      <c r="D112" s="32"/>
      <c r="E112" s="32"/>
      <c r="F112" s="32"/>
      <c r="G112" s="32"/>
      <c r="H112" s="380"/>
      <c r="I112" s="64"/>
      <c r="J112" s="32"/>
      <c r="L112" s="359"/>
    </row>
    <row r="113" spans="2:12" x14ac:dyDescent="0.2">
      <c r="B113" s="25" t="str">
        <f>B91</f>
        <v>Salaires (ventes)</v>
      </c>
      <c r="C113" s="25"/>
      <c r="D113" s="381" t="str">
        <f>IF(D111=0,"",D91/D111)</f>
        <v/>
      </c>
      <c r="E113" s="381" t="str">
        <f t="shared" ref="D113:J116" si="13">IF(E$111=0,"",E91/E$111)</f>
        <v/>
      </c>
      <c r="F113" s="381" t="str">
        <f t="shared" si="13"/>
        <v/>
      </c>
      <c r="G113" s="381" t="str">
        <f t="shared" si="13"/>
        <v/>
      </c>
      <c r="H113" s="381" t="str">
        <f t="shared" si="13"/>
        <v/>
      </c>
      <c r="I113" s="381" t="str">
        <f t="shared" si="13"/>
        <v/>
      </c>
      <c r="J113" s="381" t="str">
        <f t="shared" si="13"/>
        <v/>
      </c>
    </row>
    <row r="114" spans="2:12" x14ac:dyDescent="0.2">
      <c r="B114" s="19" t="str">
        <f>B92</f>
        <v>Déplacements</v>
      </c>
      <c r="C114" s="19"/>
      <c r="D114" s="381" t="str">
        <f>IF(D$111=0,"",D92/D$111)</f>
        <v/>
      </c>
      <c r="E114" s="381" t="str">
        <f t="shared" si="13"/>
        <v/>
      </c>
      <c r="F114" s="381" t="str">
        <f t="shared" si="13"/>
        <v/>
      </c>
      <c r="G114" s="381" t="str">
        <f t="shared" si="13"/>
        <v/>
      </c>
      <c r="H114" s="381" t="str">
        <f t="shared" si="13"/>
        <v/>
      </c>
      <c r="I114" s="381" t="str">
        <f t="shared" si="13"/>
        <v/>
      </c>
      <c r="J114" s="381" t="str">
        <f t="shared" si="13"/>
        <v/>
      </c>
    </row>
    <row r="115" spans="2:12" x14ac:dyDescent="0.2">
      <c r="B115" s="19" t="str">
        <f>B93</f>
        <v>Publicité</v>
      </c>
      <c r="C115" s="19"/>
      <c r="D115" s="381" t="str">
        <f t="shared" si="13"/>
        <v/>
      </c>
      <c r="E115" s="381" t="str">
        <f t="shared" si="13"/>
        <v/>
      </c>
      <c r="F115" s="381" t="str">
        <f t="shared" si="13"/>
        <v/>
      </c>
      <c r="G115" s="381" t="str">
        <f t="shared" si="13"/>
        <v/>
      </c>
      <c r="H115" s="381" t="str">
        <f t="shared" si="13"/>
        <v/>
      </c>
      <c r="I115" s="381" t="str">
        <f t="shared" si="13"/>
        <v/>
      </c>
      <c r="J115" s="381" t="str">
        <f t="shared" si="13"/>
        <v/>
      </c>
    </row>
    <row r="116" spans="2:12" x14ac:dyDescent="0.2">
      <c r="B116" s="19" t="str">
        <f>B94</f>
        <v>Expédition et livraison</v>
      </c>
      <c r="C116" s="19"/>
      <c r="D116" s="381" t="str">
        <f t="shared" si="13"/>
        <v/>
      </c>
      <c r="E116" s="381" t="str">
        <f t="shared" si="13"/>
        <v/>
      </c>
      <c r="F116" s="381" t="str">
        <f t="shared" si="13"/>
        <v/>
      </c>
      <c r="G116" s="381" t="str">
        <f t="shared" si="13"/>
        <v/>
      </c>
      <c r="H116" s="381" t="str">
        <f t="shared" si="13"/>
        <v/>
      </c>
      <c r="I116" s="381" t="str">
        <f t="shared" si="13"/>
        <v/>
      </c>
      <c r="J116" s="381" t="str">
        <f t="shared" si="13"/>
        <v/>
      </c>
    </row>
    <row r="117" spans="2:12" x14ac:dyDescent="0.2">
      <c r="B117" s="26" t="s">
        <v>506</v>
      </c>
      <c r="C117" s="26"/>
      <c r="D117" s="381" t="str">
        <f>IF(D$111=0,"",D95/D$111)</f>
        <v/>
      </c>
      <c r="E117" s="381" t="str">
        <f t="shared" ref="E117:J117" si="14">IF(E$111=0,"",E95/E$111)</f>
        <v/>
      </c>
      <c r="F117" s="381" t="str">
        <f t="shared" si="14"/>
        <v/>
      </c>
      <c r="G117" s="381" t="str">
        <f t="shared" si="14"/>
        <v/>
      </c>
      <c r="H117" s="381" t="str">
        <f t="shared" si="14"/>
        <v/>
      </c>
      <c r="I117" s="381" t="str">
        <f t="shared" si="14"/>
        <v/>
      </c>
      <c r="J117" s="381" t="str">
        <f t="shared" si="14"/>
        <v/>
      </c>
    </row>
    <row r="118" spans="2:12" x14ac:dyDescent="0.2">
      <c r="B118" s="22" t="str">
        <f>B96</f>
        <v>Autre</v>
      </c>
      <c r="C118" s="22"/>
      <c r="D118" s="381" t="str">
        <f t="shared" ref="D118:J118" si="15">IF(D$111=0,"",D96/D$111)</f>
        <v/>
      </c>
      <c r="E118" s="381" t="str">
        <f t="shared" si="15"/>
        <v/>
      </c>
      <c r="F118" s="381" t="str">
        <f t="shared" si="15"/>
        <v/>
      </c>
      <c r="G118" s="381" t="str">
        <f t="shared" si="15"/>
        <v/>
      </c>
      <c r="H118" s="381" t="str">
        <f t="shared" si="15"/>
        <v/>
      </c>
      <c r="I118" s="381" t="str">
        <f t="shared" si="15"/>
        <v/>
      </c>
      <c r="J118" s="381" t="str">
        <f t="shared" si="15"/>
        <v/>
      </c>
    </row>
    <row r="119" spans="2:12" x14ac:dyDescent="0.2">
      <c r="B119" s="35" t="s">
        <v>173</v>
      </c>
      <c r="C119" s="24"/>
      <c r="D119" s="28">
        <f>SUM(D113:D118)</f>
        <v>0</v>
      </c>
      <c r="E119" s="28">
        <f t="shared" ref="E119:J119" si="16">SUM(E113:E118)</f>
        <v>0</v>
      </c>
      <c r="F119" s="28">
        <f t="shared" si="16"/>
        <v>0</v>
      </c>
      <c r="G119" s="28">
        <f t="shared" si="16"/>
        <v>0</v>
      </c>
      <c r="H119" s="28">
        <f t="shared" si="16"/>
        <v>0</v>
      </c>
      <c r="I119" s="69">
        <f t="shared" si="16"/>
        <v>0</v>
      </c>
      <c r="J119" s="69">
        <f t="shared" si="16"/>
        <v>0</v>
      </c>
      <c r="L119" s="363"/>
    </row>
    <row r="120" spans="2:12" x14ac:dyDescent="0.2">
      <c r="B120" s="211" t="str">
        <f t="shared" ref="B120:B130" si="17">B98</f>
        <v>Salaires (gestion)</v>
      </c>
      <c r="C120" s="212"/>
      <c r="D120" s="381" t="str">
        <f>IF(D$111=0,"",D98/D$111)</f>
        <v/>
      </c>
      <c r="E120" s="381" t="str">
        <f t="shared" ref="E120:J120" si="18">IF(E$111=0,"",E98/E$111)</f>
        <v/>
      </c>
      <c r="F120" s="381" t="str">
        <f t="shared" si="18"/>
        <v/>
      </c>
      <c r="G120" s="381" t="str">
        <f t="shared" si="18"/>
        <v/>
      </c>
      <c r="H120" s="381" t="str">
        <f t="shared" si="18"/>
        <v/>
      </c>
      <c r="I120" s="381" t="str">
        <f t="shared" si="18"/>
        <v/>
      </c>
      <c r="J120" s="381" t="str">
        <f t="shared" si="18"/>
        <v/>
      </c>
    </row>
    <row r="121" spans="2:12" x14ac:dyDescent="0.2">
      <c r="B121" s="213" t="str">
        <f t="shared" si="17"/>
        <v>Salaires (employés)</v>
      </c>
      <c r="C121" s="194"/>
      <c r="D121" s="381" t="str">
        <f t="shared" ref="D121:D129" si="19">IF(D$111=0,"",D99/D$111)</f>
        <v/>
      </c>
      <c r="E121" s="381" t="str">
        <f t="shared" ref="E121:J121" si="20">IF(E$111=0,"",E99/E$111)</f>
        <v/>
      </c>
      <c r="F121" s="381" t="str">
        <f t="shared" si="20"/>
        <v/>
      </c>
      <c r="G121" s="381" t="str">
        <f t="shared" si="20"/>
        <v/>
      </c>
      <c r="H121" s="381" t="str">
        <f t="shared" si="20"/>
        <v/>
      </c>
      <c r="I121" s="381" t="str">
        <f t="shared" si="20"/>
        <v/>
      </c>
      <c r="J121" s="381" t="str">
        <f t="shared" si="20"/>
        <v/>
      </c>
    </row>
    <row r="122" spans="2:12" x14ac:dyDescent="0.2">
      <c r="B122" s="213" t="str">
        <f t="shared" si="17"/>
        <v>Honoraires professionnels</v>
      </c>
      <c r="C122" s="194"/>
      <c r="D122" s="381" t="str">
        <f t="shared" si="19"/>
        <v/>
      </c>
      <c r="E122" s="381" t="str">
        <f t="shared" ref="E122:J122" si="21">IF(E$111=0,"",E100/E$111)</f>
        <v/>
      </c>
      <c r="F122" s="381" t="str">
        <f t="shared" si="21"/>
        <v/>
      </c>
      <c r="G122" s="381" t="str">
        <f t="shared" si="21"/>
        <v/>
      </c>
      <c r="H122" s="381" t="str">
        <f t="shared" si="21"/>
        <v/>
      </c>
      <c r="I122" s="381" t="str">
        <f t="shared" si="21"/>
        <v/>
      </c>
      <c r="J122" s="381" t="str">
        <f t="shared" si="21"/>
        <v/>
      </c>
    </row>
    <row r="123" spans="2:12" x14ac:dyDescent="0.2">
      <c r="B123" s="213" t="str">
        <f t="shared" si="17"/>
        <v>Télécommunications</v>
      </c>
      <c r="C123" s="194"/>
      <c r="D123" s="381" t="str">
        <f t="shared" si="19"/>
        <v/>
      </c>
      <c r="E123" s="381" t="str">
        <f t="shared" ref="E123:J123" si="22">IF(E$111=0,"",E101/E$111)</f>
        <v/>
      </c>
      <c r="F123" s="381" t="str">
        <f t="shared" si="22"/>
        <v/>
      </c>
      <c r="G123" s="381" t="str">
        <f t="shared" si="22"/>
        <v/>
      </c>
      <c r="H123" s="381" t="str">
        <f t="shared" si="22"/>
        <v/>
      </c>
      <c r="I123" s="381" t="str">
        <f t="shared" si="22"/>
        <v/>
      </c>
      <c r="J123" s="381" t="str">
        <f t="shared" si="22"/>
        <v/>
      </c>
    </row>
    <row r="124" spans="2:12" x14ac:dyDescent="0.2">
      <c r="B124" s="213" t="str">
        <f t="shared" si="17"/>
        <v>Amortissement</v>
      </c>
      <c r="C124" s="194"/>
      <c r="D124" s="381" t="str">
        <f t="shared" si="19"/>
        <v/>
      </c>
      <c r="E124" s="381" t="str">
        <f t="shared" ref="E124:J124" si="23">IF(E$111=0,"",E102/E$111)</f>
        <v/>
      </c>
      <c r="F124" s="381" t="str">
        <f t="shared" si="23"/>
        <v/>
      </c>
      <c r="G124" s="381" t="str">
        <f t="shared" si="23"/>
        <v/>
      </c>
      <c r="H124" s="381" t="str">
        <f t="shared" si="23"/>
        <v/>
      </c>
      <c r="I124" s="381" t="str">
        <f t="shared" si="23"/>
        <v/>
      </c>
      <c r="J124" s="381" t="str">
        <f t="shared" si="23"/>
        <v/>
      </c>
    </row>
    <row r="125" spans="2:12" x14ac:dyDescent="0.2">
      <c r="B125" s="213" t="str">
        <f t="shared" si="17"/>
        <v>Frais de bureau</v>
      </c>
      <c r="C125" s="194"/>
      <c r="D125" s="381" t="str">
        <f t="shared" si="19"/>
        <v/>
      </c>
      <c r="E125" s="381" t="str">
        <f t="shared" ref="E125:J125" si="24">IF(E$111=0,"",E103/E$111)</f>
        <v/>
      </c>
      <c r="F125" s="381" t="str">
        <f t="shared" si="24"/>
        <v/>
      </c>
      <c r="G125" s="381" t="str">
        <f t="shared" si="24"/>
        <v/>
      </c>
      <c r="H125" s="381" t="str">
        <f t="shared" si="24"/>
        <v/>
      </c>
      <c r="I125" s="381" t="str">
        <f t="shared" si="24"/>
        <v/>
      </c>
      <c r="J125" s="381" t="str">
        <f t="shared" si="24"/>
        <v/>
      </c>
    </row>
    <row r="126" spans="2:12" x14ac:dyDescent="0.2">
      <c r="B126" s="213" t="str">
        <f t="shared" si="17"/>
        <v>Assurances et taxes</v>
      </c>
      <c r="C126" s="194"/>
      <c r="D126" s="381" t="str">
        <f t="shared" si="19"/>
        <v/>
      </c>
      <c r="E126" s="381" t="str">
        <f t="shared" ref="E126:J126" si="25">IF(E$111=0,"",E104/E$111)</f>
        <v/>
      </c>
      <c r="F126" s="381" t="str">
        <f t="shared" si="25"/>
        <v/>
      </c>
      <c r="G126" s="381" t="str">
        <f t="shared" si="25"/>
        <v/>
      </c>
      <c r="H126" s="381" t="str">
        <f t="shared" si="25"/>
        <v/>
      </c>
      <c r="I126" s="381" t="str">
        <f t="shared" si="25"/>
        <v/>
      </c>
      <c r="J126" s="381" t="str">
        <f t="shared" si="25"/>
        <v/>
      </c>
    </row>
    <row r="127" spans="2:12" x14ac:dyDescent="0.2">
      <c r="B127" s="213" t="str">
        <f t="shared" si="17"/>
        <v>Frais bancaires</v>
      </c>
      <c r="C127" s="194"/>
      <c r="D127" s="381" t="str">
        <f t="shared" si="19"/>
        <v/>
      </c>
      <c r="E127" s="381" t="str">
        <f t="shared" ref="E127:J127" si="26">IF(E$111=0,"",E105/E$111)</f>
        <v/>
      </c>
      <c r="F127" s="381" t="str">
        <f t="shared" si="26"/>
        <v/>
      </c>
      <c r="G127" s="381" t="str">
        <f t="shared" si="26"/>
        <v/>
      </c>
      <c r="H127" s="381" t="str">
        <f t="shared" si="26"/>
        <v/>
      </c>
      <c r="I127" s="381" t="str">
        <f t="shared" si="26"/>
        <v/>
      </c>
      <c r="J127" s="381" t="str">
        <f t="shared" si="26"/>
        <v/>
      </c>
    </row>
    <row r="128" spans="2:12" x14ac:dyDescent="0.2">
      <c r="B128" s="213" t="str">
        <f t="shared" si="17"/>
        <v>Intérêt sur la dette à long terme</v>
      </c>
      <c r="C128" s="194"/>
      <c r="D128" s="381" t="str">
        <f t="shared" si="19"/>
        <v/>
      </c>
      <c r="E128" s="381" t="str">
        <f t="shared" ref="E128:J128" si="27">IF(E$111=0,"",E106/E$111)</f>
        <v/>
      </c>
      <c r="F128" s="381" t="str">
        <f t="shared" si="27"/>
        <v/>
      </c>
      <c r="G128" s="381" t="str">
        <f t="shared" si="27"/>
        <v/>
      </c>
      <c r="H128" s="381" t="str">
        <f t="shared" si="27"/>
        <v/>
      </c>
      <c r="I128" s="381" t="str">
        <f t="shared" si="27"/>
        <v/>
      </c>
      <c r="J128" s="381" t="str">
        <f t="shared" si="27"/>
        <v/>
      </c>
    </row>
    <row r="129" spans="1:12" x14ac:dyDescent="0.2">
      <c r="B129" s="213" t="str">
        <f t="shared" si="17"/>
        <v>Créances douteuses</v>
      </c>
      <c r="C129" s="195"/>
      <c r="D129" s="381" t="str">
        <f t="shared" si="19"/>
        <v/>
      </c>
      <c r="E129" s="381" t="str">
        <f t="shared" ref="E129:J129" si="28">IF(E$111=0,"",E107/E$111)</f>
        <v/>
      </c>
      <c r="F129" s="381" t="str">
        <f t="shared" si="28"/>
        <v/>
      </c>
      <c r="G129" s="381" t="str">
        <f t="shared" si="28"/>
        <v/>
      </c>
      <c r="H129" s="381" t="str">
        <f t="shared" si="28"/>
        <v/>
      </c>
      <c r="I129" s="381" t="str">
        <f t="shared" si="28"/>
        <v/>
      </c>
      <c r="J129" s="381" t="str">
        <f t="shared" si="28"/>
        <v/>
      </c>
    </row>
    <row r="130" spans="1:12" x14ac:dyDescent="0.2">
      <c r="B130" s="213" t="str">
        <f t="shared" si="17"/>
        <v>Autre</v>
      </c>
      <c r="C130" s="195"/>
      <c r="D130" s="381" t="str">
        <f>IF(D$111=0,"",D108/D$111)</f>
        <v/>
      </c>
      <c r="E130" s="381" t="str">
        <f t="shared" ref="E130:J130" si="29">IF(E$111=0,"",E108/E$111)</f>
        <v/>
      </c>
      <c r="F130" s="381" t="str">
        <f t="shared" si="29"/>
        <v/>
      </c>
      <c r="G130" s="381" t="str">
        <f t="shared" si="29"/>
        <v/>
      </c>
      <c r="H130" s="381" t="str">
        <f t="shared" si="29"/>
        <v/>
      </c>
      <c r="I130" s="381" t="str">
        <f t="shared" si="29"/>
        <v/>
      </c>
      <c r="J130" s="381" t="str">
        <f t="shared" si="29"/>
        <v/>
      </c>
    </row>
    <row r="131" spans="1:12" x14ac:dyDescent="0.2">
      <c r="B131" s="393" t="s">
        <v>86</v>
      </c>
      <c r="C131" s="92"/>
      <c r="D131" s="386" t="str">
        <f>IF(D$111=0,"",D109/D$111)</f>
        <v/>
      </c>
      <c r="E131" s="386" t="str">
        <f t="shared" ref="E131:J131" si="30">IF(E$111=0,"",E109/E$111)</f>
        <v/>
      </c>
      <c r="F131" s="386" t="str">
        <f t="shared" si="30"/>
        <v/>
      </c>
      <c r="G131" s="386" t="str">
        <f t="shared" si="30"/>
        <v/>
      </c>
      <c r="H131" s="386" t="str">
        <f t="shared" si="30"/>
        <v/>
      </c>
      <c r="I131" s="386" t="str">
        <f t="shared" si="30"/>
        <v/>
      </c>
      <c r="J131" s="386" t="str">
        <f t="shared" si="30"/>
        <v/>
      </c>
    </row>
    <row r="132" spans="1:12" x14ac:dyDescent="0.2">
      <c r="B132" s="394" t="s">
        <v>87</v>
      </c>
      <c r="C132" s="382"/>
      <c r="D132" s="390" t="str">
        <f t="shared" ref="D132:J132" si="31">IF(D$111=0,"",D110/D$111)</f>
        <v/>
      </c>
      <c r="E132" s="390" t="str">
        <f t="shared" si="31"/>
        <v/>
      </c>
      <c r="F132" s="390" t="str">
        <f t="shared" si="31"/>
        <v/>
      </c>
      <c r="G132" s="390" t="str">
        <f t="shared" si="31"/>
        <v/>
      </c>
      <c r="H132" s="390" t="str">
        <f>IF(H$111=0,"",H110/H$111)</f>
        <v/>
      </c>
      <c r="I132" s="390" t="str">
        <f t="shared" si="31"/>
        <v/>
      </c>
      <c r="J132" s="390" t="str">
        <f t="shared" si="31"/>
        <v/>
      </c>
    </row>
    <row r="133" spans="1:12" x14ac:dyDescent="0.2">
      <c r="B133" s="188" t="s">
        <v>639</v>
      </c>
      <c r="C133" s="30"/>
      <c r="D133" s="383" t="str">
        <f t="shared" ref="D133:J133" si="32">IF(D$111=0,"",D111/D$111)</f>
        <v/>
      </c>
      <c r="E133" s="383" t="str">
        <f t="shared" si="32"/>
        <v/>
      </c>
      <c r="F133" s="383" t="str">
        <f t="shared" si="32"/>
        <v/>
      </c>
      <c r="G133" s="383" t="str">
        <f t="shared" si="32"/>
        <v/>
      </c>
      <c r="H133" s="383" t="str">
        <f t="shared" si="32"/>
        <v/>
      </c>
      <c r="I133" s="384" t="str">
        <f t="shared" si="32"/>
        <v/>
      </c>
      <c r="J133" s="383" t="str">
        <f t="shared" si="32"/>
        <v/>
      </c>
    </row>
    <row r="134" spans="1:12" x14ac:dyDescent="0.2">
      <c r="A134" s="61"/>
      <c r="D134" s="214"/>
      <c r="E134" s="214"/>
      <c r="F134" s="214"/>
      <c r="G134" s="214"/>
      <c r="H134" s="214"/>
      <c r="I134" s="173"/>
      <c r="J134" s="173"/>
    </row>
    <row r="135" spans="1:12" x14ac:dyDescent="0.2">
      <c r="A135" s="61"/>
      <c r="B135" s="113" t="s">
        <v>640</v>
      </c>
      <c r="C135" s="60"/>
      <c r="D135" s="114"/>
      <c r="E135" s="115"/>
      <c r="F135" s="115"/>
      <c r="G135" s="115"/>
      <c r="H135" s="115"/>
      <c r="I135" s="116"/>
      <c r="J135" s="116"/>
      <c r="L135" s="361"/>
    </row>
    <row r="136" spans="1:12" ht="15.95" customHeight="1" x14ac:dyDescent="0.2">
      <c r="A136" s="61"/>
      <c r="B136" s="640"/>
      <c r="C136" s="632"/>
      <c r="D136" s="632"/>
      <c r="E136" s="632"/>
      <c r="F136" s="632"/>
      <c r="G136" s="632"/>
      <c r="H136" s="632"/>
      <c r="I136" s="632"/>
      <c r="J136" s="633"/>
      <c r="K136" s="4"/>
      <c r="L136" s="364"/>
    </row>
    <row r="137" spans="1:12" ht="15.95" customHeight="1" x14ac:dyDescent="0.2">
      <c r="A137" s="61"/>
      <c r="B137" s="634"/>
      <c r="C137" s="635"/>
      <c r="D137" s="635"/>
      <c r="E137" s="635"/>
      <c r="F137" s="635"/>
      <c r="G137" s="635"/>
      <c r="H137" s="635"/>
      <c r="I137" s="635"/>
      <c r="J137" s="636"/>
      <c r="K137" s="4"/>
      <c r="L137" s="364"/>
    </row>
    <row r="138" spans="1:12" ht="15.95" customHeight="1" x14ac:dyDescent="0.2">
      <c r="A138" s="61"/>
      <c r="B138" s="634"/>
      <c r="C138" s="635"/>
      <c r="D138" s="635"/>
      <c r="E138" s="635"/>
      <c r="F138" s="635"/>
      <c r="G138" s="635"/>
      <c r="H138" s="635"/>
      <c r="I138" s="635"/>
      <c r="J138" s="636"/>
      <c r="K138" s="4"/>
      <c r="L138" s="364"/>
    </row>
    <row r="139" spans="1:12" ht="15.95" customHeight="1" x14ac:dyDescent="0.2">
      <c r="A139" s="61"/>
      <c r="B139" s="634"/>
      <c r="C139" s="635"/>
      <c r="D139" s="635"/>
      <c r="E139" s="635"/>
      <c r="F139" s="635"/>
      <c r="G139" s="635"/>
      <c r="H139" s="635"/>
      <c r="I139" s="635"/>
      <c r="J139" s="636"/>
      <c r="K139" s="4"/>
      <c r="L139" s="364"/>
    </row>
    <row r="140" spans="1:12" ht="15.95" customHeight="1" x14ac:dyDescent="0.2">
      <c r="A140" s="61"/>
      <c r="B140" s="634"/>
      <c r="C140" s="635"/>
      <c r="D140" s="635"/>
      <c r="E140" s="635"/>
      <c r="F140" s="635"/>
      <c r="G140" s="635"/>
      <c r="H140" s="635"/>
      <c r="I140" s="635"/>
      <c r="J140" s="636"/>
      <c r="K140" s="4"/>
      <c r="L140" s="364"/>
    </row>
    <row r="141" spans="1:12" ht="18.75" customHeight="1" x14ac:dyDescent="0.2">
      <c r="A141" s="61"/>
      <c r="B141" s="637"/>
      <c r="C141" s="638"/>
      <c r="D141" s="638"/>
      <c r="E141" s="638"/>
      <c r="F141" s="638"/>
      <c r="G141" s="638"/>
      <c r="H141" s="638"/>
      <c r="I141" s="638"/>
      <c r="J141" s="639"/>
      <c r="K141" s="4"/>
      <c r="L141" s="364"/>
    </row>
    <row r="142" spans="1:12" ht="54.95" customHeight="1" x14ac:dyDescent="0.2">
      <c r="B142" s="30"/>
      <c r="C142" s="30"/>
      <c r="D142" s="30"/>
      <c r="E142" s="30"/>
      <c r="F142" s="30"/>
      <c r="G142" s="30"/>
      <c r="H142" s="30"/>
      <c r="I142" s="63"/>
      <c r="J142" s="63"/>
    </row>
    <row r="143" spans="1:12" ht="15.75" customHeight="1" x14ac:dyDescent="0.2">
      <c r="A143" s="293"/>
      <c r="B143" s="494"/>
      <c r="C143" s="495"/>
      <c r="D143" s="496" t="str">
        <f ca="1">'2'!G$24</f>
        <v>HISTORIQUE</v>
      </c>
      <c r="E143" s="185">
        <f ca="1">'2'!H$24</f>
        <v>0</v>
      </c>
      <c r="F143" s="493">
        <f ca="1">'2'!I$24</f>
        <v>0</v>
      </c>
      <c r="G143" s="493">
        <f ca="1">'2'!J$24</f>
        <v>0</v>
      </c>
      <c r="H143" s="493" t="str">
        <f ca="1">'2'!K$24</f>
        <v>PROJETÉ</v>
      </c>
      <c r="I143" s="185">
        <f>'2'!L$24</f>
        <v>0</v>
      </c>
      <c r="J143" s="185">
        <f>'2'!M$24</f>
        <v>0</v>
      </c>
      <c r="K143" s="293"/>
    </row>
    <row r="144" spans="1:12" x14ac:dyDescent="0.2">
      <c r="A144" s="293"/>
      <c r="B144" s="497" t="s">
        <v>337</v>
      </c>
      <c r="C144" s="498"/>
      <c r="D144" s="499">
        <f ca="1">'2'!G$23</f>
        <v>41501</v>
      </c>
      <c r="E144" s="499">
        <f ca="1">'2'!H$23</f>
        <v>41866</v>
      </c>
      <c r="F144" s="499">
        <f ca="1">'2'!I$23</f>
        <v>42231</v>
      </c>
      <c r="G144" s="499">
        <f ca="1">'2'!J$23</f>
        <v>0</v>
      </c>
      <c r="H144" s="499">
        <f ca="1">'2'!K$23</f>
        <v>42596</v>
      </c>
      <c r="I144" s="499">
        <f ca="1">'2'!L$23</f>
        <v>42961</v>
      </c>
      <c r="J144" s="499">
        <f ca="1">'2'!M$23</f>
        <v>43326</v>
      </c>
      <c r="K144" s="293"/>
      <c r="L144" s="359"/>
    </row>
    <row r="145" spans="1:44" x14ac:dyDescent="0.2">
      <c r="B145" s="400" t="s">
        <v>643</v>
      </c>
      <c r="C145" s="18"/>
      <c r="D145" s="549">
        <f ca="1">+D33</f>
        <v>0</v>
      </c>
      <c r="E145" s="549">
        <f ca="1">E33</f>
        <v>0</v>
      </c>
      <c r="F145" s="549">
        <f ca="1">F33</f>
        <v>0</v>
      </c>
      <c r="G145" s="550"/>
      <c r="H145" s="549">
        <f ca="1">H33</f>
        <v>0</v>
      </c>
      <c r="I145" s="551">
        <f t="shared" ref="I145" ca="1" si="33">I33</f>
        <v>0</v>
      </c>
      <c r="J145" s="551">
        <f ca="1">J33</f>
        <v>0</v>
      </c>
    </row>
    <row r="146" spans="1:44" x14ac:dyDescent="0.2">
      <c r="B146" s="401" t="s">
        <v>644</v>
      </c>
      <c r="C146" s="19"/>
      <c r="D146" s="552">
        <f>D64</f>
        <v>0</v>
      </c>
      <c r="E146" s="552">
        <f t="shared" ref="E146:I146" si="34">E64</f>
        <v>0</v>
      </c>
      <c r="F146" s="552">
        <f t="shared" si="34"/>
        <v>0</v>
      </c>
      <c r="G146" s="552"/>
      <c r="H146" s="552">
        <f t="shared" si="34"/>
        <v>0</v>
      </c>
      <c r="I146" s="553">
        <f t="shared" si="34"/>
        <v>0</v>
      </c>
      <c r="J146" s="553">
        <f>J64</f>
        <v>0</v>
      </c>
    </row>
    <row r="147" spans="1:44" ht="22.5" customHeight="1" x14ac:dyDescent="0.2">
      <c r="B147" s="35" t="s">
        <v>521</v>
      </c>
      <c r="C147" s="36"/>
      <c r="D147" s="554">
        <f t="shared" ref="D147:J147" ca="1" si="35">D145-D146</f>
        <v>0</v>
      </c>
      <c r="E147" s="554">
        <f t="shared" ca="1" si="35"/>
        <v>0</v>
      </c>
      <c r="F147" s="554">
        <f t="shared" ca="1" si="35"/>
        <v>0</v>
      </c>
      <c r="G147" s="555"/>
      <c r="H147" s="554">
        <f t="shared" ca="1" si="35"/>
        <v>0</v>
      </c>
      <c r="I147" s="556">
        <f ca="1">I145-I146</f>
        <v>0</v>
      </c>
      <c r="J147" s="556">
        <f t="shared" ca="1" si="35"/>
        <v>0</v>
      </c>
      <c r="L147" s="363"/>
    </row>
    <row r="148" spans="1:44" x14ac:dyDescent="0.2">
      <c r="B148" s="19" t="s">
        <v>555</v>
      </c>
      <c r="C148" s="19"/>
      <c r="D148" s="557">
        <f t="shared" ref="D148:H148" si="36">D97</f>
        <v>0</v>
      </c>
      <c r="E148" s="557">
        <f t="shared" si="36"/>
        <v>0</v>
      </c>
      <c r="F148" s="557">
        <f t="shared" si="36"/>
        <v>0</v>
      </c>
      <c r="G148" s="558"/>
      <c r="H148" s="557">
        <f t="shared" si="36"/>
        <v>0</v>
      </c>
      <c r="I148" s="559">
        <f>I97</f>
        <v>0</v>
      </c>
      <c r="J148" s="559">
        <f>J97</f>
        <v>0</v>
      </c>
    </row>
    <row r="149" spans="1:44" x14ac:dyDescent="0.2">
      <c r="B149" s="22" t="s">
        <v>520</v>
      </c>
      <c r="C149" s="22"/>
      <c r="D149" s="629">
        <f>D109-D102</f>
        <v>0</v>
      </c>
      <c r="E149" s="629">
        <f>E109-E102</f>
        <v>0</v>
      </c>
      <c r="F149" s="629">
        <f>F109-F102</f>
        <v>0</v>
      </c>
      <c r="G149" s="629"/>
      <c r="H149" s="629">
        <f>H109-H102</f>
        <v>0</v>
      </c>
      <c r="I149" s="630">
        <f>I109-I102</f>
        <v>0</v>
      </c>
      <c r="J149" s="630">
        <f>J109-J102</f>
        <v>0</v>
      </c>
    </row>
    <row r="150" spans="1:44" x14ac:dyDescent="0.2">
      <c r="B150" s="15" t="s">
        <v>88</v>
      </c>
      <c r="C150" s="15"/>
      <c r="D150" s="560">
        <f>D110</f>
        <v>0</v>
      </c>
      <c r="E150" s="560">
        <f>E110</f>
        <v>0</v>
      </c>
      <c r="F150" s="560">
        <f>F110</f>
        <v>0</v>
      </c>
      <c r="G150" s="560"/>
      <c r="H150" s="560">
        <f>H110</f>
        <v>0</v>
      </c>
      <c r="I150" s="560">
        <f>I110</f>
        <v>0</v>
      </c>
      <c r="J150" s="560">
        <f>J110</f>
        <v>0</v>
      </c>
    </row>
    <row r="151" spans="1:44" ht="22.5" customHeight="1" x14ac:dyDescent="0.2">
      <c r="A151" s="411"/>
      <c r="B151" s="23" t="s">
        <v>641</v>
      </c>
      <c r="C151" s="24"/>
      <c r="D151" s="561">
        <f>SUM(D148:D150)</f>
        <v>0</v>
      </c>
      <c r="E151" s="561">
        <f t="shared" ref="E151:J151" si="37">SUM(E148:E150)</f>
        <v>0</v>
      </c>
      <c r="F151" s="561">
        <f t="shared" si="37"/>
        <v>0</v>
      </c>
      <c r="G151" s="544"/>
      <c r="H151" s="561">
        <f t="shared" si="37"/>
        <v>0</v>
      </c>
      <c r="I151" s="561">
        <f t="shared" si="37"/>
        <v>0</v>
      </c>
      <c r="J151" s="561">
        <f t="shared" si="37"/>
        <v>0</v>
      </c>
      <c r="L151" s="363"/>
    </row>
    <row r="152" spans="1:44" s="412" customFormat="1" ht="51" customHeight="1" x14ac:dyDescent="0.2">
      <c r="A152" s="340"/>
      <c r="B152" s="427" t="s">
        <v>642</v>
      </c>
      <c r="C152" s="421"/>
      <c r="D152" s="562">
        <f t="shared" ref="D152:J152" ca="1" si="38">D147-D151</f>
        <v>0</v>
      </c>
      <c r="E152" s="557">
        <f t="shared" ca="1" si="38"/>
        <v>0</v>
      </c>
      <c r="F152" s="557">
        <f t="shared" ca="1" si="38"/>
        <v>0</v>
      </c>
      <c r="G152" s="558"/>
      <c r="H152" s="557">
        <f t="shared" ca="1" si="38"/>
        <v>0</v>
      </c>
      <c r="I152" s="557">
        <f t="shared" ca="1" si="38"/>
        <v>0</v>
      </c>
      <c r="J152" s="559">
        <f t="shared" ca="1" si="38"/>
        <v>0</v>
      </c>
      <c r="K152" s="340"/>
      <c r="L152" s="417"/>
      <c r="Z152" s="340"/>
      <c r="AA152" s="340"/>
      <c r="AB152" s="340"/>
      <c r="AC152" s="340"/>
      <c r="AD152" s="340"/>
      <c r="AE152" s="340"/>
      <c r="AF152" s="340"/>
      <c r="AG152" s="340"/>
      <c r="AH152" s="340"/>
      <c r="AI152" s="340"/>
      <c r="AJ152" s="340"/>
      <c r="AK152" s="340"/>
      <c r="AL152" s="340"/>
      <c r="AM152" s="340"/>
      <c r="AN152" s="340"/>
      <c r="AO152" s="340"/>
      <c r="AP152" s="340"/>
      <c r="AQ152" s="340"/>
      <c r="AR152" s="340"/>
    </row>
    <row r="153" spans="1:44" s="412" customFormat="1" ht="21" customHeight="1" x14ac:dyDescent="0.2">
      <c r="A153" s="340"/>
      <c r="B153" s="19" t="s">
        <v>506</v>
      </c>
      <c r="C153" s="19"/>
      <c r="D153" s="558">
        <f>+D102</f>
        <v>0</v>
      </c>
      <c r="E153" s="558">
        <f t="shared" ref="E153:J153" si="39">+E102</f>
        <v>0</v>
      </c>
      <c r="F153" s="558">
        <f t="shared" si="39"/>
        <v>0</v>
      </c>
      <c r="G153" s="558"/>
      <c r="H153" s="558">
        <f t="shared" si="39"/>
        <v>0</v>
      </c>
      <c r="I153" s="558">
        <f t="shared" si="39"/>
        <v>0</v>
      </c>
      <c r="J153" s="558">
        <f t="shared" si="39"/>
        <v>0</v>
      </c>
      <c r="K153" s="340"/>
      <c r="L153" s="340"/>
      <c r="Z153" s="340"/>
      <c r="AA153" s="340"/>
      <c r="AB153" s="340"/>
      <c r="AC153" s="340"/>
      <c r="AD153" s="340"/>
      <c r="AE153" s="340"/>
      <c r="AF153" s="340"/>
      <c r="AG153" s="340"/>
      <c r="AH153" s="340"/>
      <c r="AI153" s="340"/>
      <c r="AJ153" s="340"/>
      <c r="AK153" s="340"/>
      <c r="AL153" s="340"/>
      <c r="AM153" s="340"/>
      <c r="AN153" s="340"/>
      <c r="AO153" s="340"/>
      <c r="AP153" s="340"/>
      <c r="AQ153" s="340"/>
      <c r="AR153" s="340"/>
    </row>
    <row r="154" spans="1:44" s="412" customFormat="1" ht="39.75" customHeight="1" x14ac:dyDescent="0.2">
      <c r="A154" s="340"/>
      <c r="B154" s="428" t="s">
        <v>710</v>
      </c>
      <c r="C154" s="422"/>
      <c r="D154" s="557">
        <f ca="1">+D152-D153</f>
        <v>0</v>
      </c>
      <c r="E154" s="557">
        <f t="shared" ref="E154:J154" ca="1" si="40">+E152-E153</f>
        <v>0</v>
      </c>
      <c r="F154" s="557">
        <f t="shared" ca="1" si="40"/>
        <v>0</v>
      </c>
      <c r="G154" s="558"/>
      <c r="H154" s="557">
        <f t="shared" ca="1" si="40"/>
        <v>0</v>
      </c>
      <c r="I154" s="557">
        <f t="shared" ca="1" si="40"/>
        <v>0</v>
      </c>
      <c r="J154" s="559">
        <f t="shared" ca="1" si="40"/>
        <v>0</v>
      </c>
      <c r="K154" s="340"/>
      <c r="L154" s="340"/>
      <c r="Z154" s="340"/>
      <c r="AA154" s="340"/>
      <c r="AB154" s="340"/>
      <c r="AC154" s="340"/>
      <c r="AD154" s="340"/>
      <c r="AE154" s="340"/>
      <c r="AF154" s="340"/>
      <c r="AG154" s="340"/>
      <c r="AH154" s="340"/>
      <c r="AI154" s="340"/>
      <c r="AJ154" s="340"/>
      <c r="AK154" s="340"/>
      <c r="AL154" s="340"/>
      <c r="AM154" s="340"/>
      <c r="AN154" s="340"/>
      <c r="AO154" s="340"/>
      <c r="AP154" s="340"/>
      <c r="AQ154" s="340"/>
      <c r="AR154" s="340"/>
    </row>
    <row r="155" spans="1:44" s="412" customFormat="1" x14ac:dyDescent="0.2">
      <c r="A155" s="340"/>
      <c r="B155" s="416" t="s">
        <v>711</v>
      </c>
      <c r="C155" s="410"/>
      <c r="D155" s="563"/>
      <c r="E155" s="563"/>
      <c r="F155" s="563"/>
      <c r="G155" s="563"/>
      <c r="H155" s="563"/>
      <c r="I155" s="564"/>
      <c r="J155" s="564"/>
      <c r="K155" s="340"/>
      <c r="L155" s="340"/>
      <c r="Z155" s="340"/>
      <c r="AA155" s="340"/>
      <c r="AB155" s="340"/>
      <c r="AC155" s="340"/>
      <c r="AD155" s="340"/>
      <c r="AE155" s="340"/>
      <c r="AF155" s="340"/>
      <c r="AG155" s="340"/>
      <c r="AH155" s="340"/>
      <c r="AI155" s="340"/>
      <c r="AJ155" s="340"/>
      <c r="AK155" s="340"/>
      <c r="AL155" s="340"/>
      <c r="AM155" s="340"/>
      <c r="AN155" s="340"/>
      <c r="AO155" s="340"/>
      <c r="AP155" s="340"/>
      <c r="AQ155" s="340"/>
      <c r="AR155" s="340"/>
    </row>
    <row r="156" spans="1:44" s="412" customFormat="1" x14ac:dyDescent="0.2">
      <c r="A156" s="1"/>
      <c r="B156" s="35" t="s">
        <v>522</v>
      </c>
      <c r="C156" s="36"/>
      <c r="D156" s="565">
        <f ca="1">+D154-D155</f>
        <v>0</v>
      </c>
      <c r="E156" s="565">
        <f t="shared" ref="E156:J156" ca="1" si="41">+E154-E155</f>
        <v>0</v>
      </c>
      <c r="F156" s="565">
        <f t="shared" ca="1" si="41"/>
        <v>0</v>
      </c>
      <c r="G156" s="566"/>
      <c r="H156" s="565">
        <f t="shared" ca="1" si="41"/>
        <v>0</v>
      </c>
      <c r="I156" s="567">
        <f t="shared" ca="1" si="41"/>
        <v>0</v>
      </c>
      <c r="J156" s="567">
        <f t="shared" ca="1" si="41"/>
        <v>0</v>
      </c>
      <c r="K156" s="340"/>
      <c r="L156" s="340"/>
      <c r="Z156" s="340"/>
      <c r="AA156" s="340"/>
      <c r="AB156" s="340"/>
      <c r="AC156" s="340"/>
      <c r="AD156" s="340"/>
      <c r="AE156" s="340"/>
      <c r="AF156" s="340"/>
      <c r="AG156" s="340"/>
      <c r="AH156" s="340"/>
      <c r="AI156" s="340"/>
      <c r="AJ156" s="340"/>
      <c r="AK156" s="340"/>
      <c r="AL156" s="340"/>
      <c r="AM156" s="340"/>
      <c r="AN156" s="340"/>
      <c r="AO156" s="340"/>
      <c r="AP156" s="340"/>
      <c r="AQ156" s="340"/>
      <c r="AR156" s="340"/>
    </row>
    <row r="157" spans="1:44" x14ac:dyDescent="0.2">
      <c r="B157" s="38"/>
      <c r="C157" s="38"/>
      <c r="D157" s="418"/>
      <c r="E157" s="418"/>
      <c r="F157" s="418"/>
      <c r="G157" s="418"/>
      <c r="H157" s="418"/>
      <c r="I157" s="419"/>
      <c r="J157" s="420"/>
      <c r="L157" s="159"/>
    </row>
    <row r="158" spans="1:44" x14ac:dyDescent="0.2">
      <c r="A158" s="61"/>
      <c r="B158" s="113" t="s">
        <v>645</v>
      </c>
      <c r="C158" s="60"/>
      <c r="D158" s="114"/>
      <c r="E158" s="115"/>
      <c r="F158" s="115"/>
      <c r="G158" s="115"/>
      <c r="H158" s="115"/>
      <c r="I158" s="116"/>
      <c r="J158" s="298"/>
      <c r="L158" s="361"/>
    </row>
    <row r="159" spans="1:44" ht="15.95" customHeight="1" x14ac:dyDescent="0.2">
      <c r="A159" s="61"/>
      <c r="B159" s="641"/>
      <c r="C159" s="642"/>
      <c r="D159" s="642"/>
      <c r="E159" s="642"/>
      <c r="F159" s="642"/>
      <c r="G159" s="642"/>
      <c r="H159" s="642"/>
      <c r="I159" s="643"/>
      <c r="J159" s="447"/>
      <c r="L159" s="364"/>
    </row>
    <row r="160" spans="1:44" ht="15.95" customHeight="1" x14ac:dyDescent="0.2">
      <c r="A160" s="61"/>
      <c r="B160" s="644"/>
      <c r="C160" s="635"/>
      <c r="D160" s="635"/>
      <c r="E160" s="635"/>
      <c r="F160" s="635"/>
      <c r="G160" s="635"/>
      <c r="H160" s="635"/>
      <c r="I160" s="645"/>
      <c r="J160" s="447"/>
      <c r="L160" s="364"/>
    </row>
    <row r="161" spans="1:12" ht="15.95" customHeight="1" x14ac:dyDescent="0.2">
      <c r="A161" s="61"/>
      <c r="B161" s="644"/>
      <c r="C161" s="635"/>
      <c r="D161" s="635"/>
      <c r="E161" s="635"/>
      <c r="F161" s="635"/>
      <c r="G161" s="635"/>
      <c r="H161" s="635"/>
      <c r="I161" s="645"/>
      <c r="J161" s="447"/>
      <c r="L161" s="364"/>
    </row>
    <row r="162" spans="1:12" ht="15.95" customHeight="1" x14ac:dyDescent="0.2">
      <c r="A162" s="61"/>
      <c r="B162" s="644"/>
      <c r="C162" s="635"/>
      <c r="D162" s="635"/>
      <c r="E162" s="635"/>
      <c r="F162" s="635"/>
      <c r="G162" s="635"/>
      <c r="H162" s="635"/>
      <c r="I162" s="645"/>
      <c r="J162" s="447"/>
      <c r="L162" s="364"/>
    </row>
    <row r="163" spans="1:12" ht="15.95" customHeight="1" x14ac:dyDescent="0.2">
      <c r="A163" s="61"/>
      <c r="B163" s="644"/>
      <c r="C163" s="635"/>
      <c r="D163" s="635"/>
      <c r="E163" s="635"/>
      <c r="F163" s="635"/>
      <c r="G163" s="635"/>
      <c r="H163" s="635"/>
      <c r="I163" s="645"/>
      <c r="J163" s="447"/>
      <c r="L163" s="364"/>
    </row>
    <row r="164" spans="1:12" ht="15.95" customHeight="1" x14ac:dyDescent="0.2">
      <c r="A164" s="61"/>
      <c r="B164" s="644"/>
      <c r="C164" s="635"/>
      <c r="D164" s="635"/>
      <c r="E164" s="635"/>
      <c r="F164" s="635"/>
      <c r="G164" s="635"/>
      <c r="H164" s="635"/>
      <c r="I164" s="645"/>
      <c r="J164" s="447"/>
      <c r="L164" s="364"/>
    </row>
    <row r="165" spans="1:12" ht="15.95" customHeight="1" x14ac:dyDescent="0.2">
      <c r="A165" s="61"/>
      <c r="B165" s="644"/>
      <c r="C165" s="635"/>
      <c r="D165" s="635"/>
      <c r="E165" s="635"/>
      <c r="F165" s="635"/>
      <c r="G165" s="635"/>
      <c r="H165" s="635"/>
      <c r="I165" s="645"/>
      <c r="J165" s="447"/>
      <c r="L165" s="364"/>
    </row>
    <row r="166" spans="1:12" ht="15.95" customHeight="1" x14ac:dyDescent="0.2">
      <c r="A166" s="61"/>
      <c r="B166" s="646"/>
      <c r="C166" s="647"/>
      <c r="D166" s="647"/>
      <c r="E166" s="647"/>
      <c r="F166" s="647"/>
      <c r="G166" s="647"/>
      <c r="H166" s="647"/>
      <c r="I166" s="648"/>
      <c r="J166" s="447"/>
      <c r="L166" s="364"/>
    </row>
    <row r="167" spans="1:12" ht="15.95" customHeight="1" x14ac:dyDescent="0.2">
      <c r="B167" s="299"/>
      <c r="C167" s="299"/>
      <c r="D167" s="299"/>
      <c r="E167" s="299"/>
      <c r="F167" s="299"/>
      <c r="G167" s="299"/>
      <c r="H167" s="299"/>
      <c r="I167" s="299"/>
      <c r="J167" s="299"/>
      <c r="L167" s="297"/>
    </row>
    <row r="168" spans="1:12" ht="15.95" customHeight="1" x14ac:dyDescent="0.2">
      <c r="B168" s="297"/>
      <c r="C168" s="297"/>
      <c r="D168" s="297"/>
      <c r="E168" s="297"/>
      <c r="F168" s="297"/>
      <c r="G168" s="297"/>
      <c r="H168" s="297"/>
      <c r="I168" s="297"/>
      <c r="J168" s="297"/>
      <c r="L168" s="297"/>
    </row>
    <row r="169" spans="1:12" ht="15.95" customHeight="1" x14ac:dyDescent="0.2">
      <c r="A169" s="30"/>
      <c r="B169" s="297"/>
      <c r="C169" s="297"/>
      <c r="D169" s="297"/>
      <c r="E169" s="297"/>
      <c r="F169" s="297"/>
      <c r="G169" s="297"/>
      <c r="H169" s="297"/>
      <c r="I169" s="297"/>
      <c r="J169" s="297"/>
      <c r="L169" s="297"/>
    </row>
    <row r="170" spans="1:12" ht="18.75" customHeight="1" x14ac:dyDescent="0.2">
      <c r="B170" s="101"/>
      <c r="C170" s="101"/>
      <c r="D170" s="102"/>
      <c r="E170" s="103"/>
      <c r="F170" s="103"/>
      <c r="G170" s="103"/>
      <c r="H170" s="103"/>
      <c r="I170" s="104"/>
      <c r="J170" s="300"/>
      <c r="L170" s="29"/>
    </row>
    <row r="171" spans="1:12" ht="12.75" customHeight="1" x14ac:dyDescent="0.25">
      <c r="C171" s="48"/>
      <c r="D171" s="48"/>
      <c r="E171" s="48"/>
      <c r="F171" s="48"/>
      <c r="G171" s="48"/>
      <c r="H171" s="48"/>
      <c r="I171" s="71"/>
      <c r="J171" s="301"/>
    </row>
    <row r="172" spans="1:12" ht="15.75" customHeight="1" x14ac:dyDescent="0.25">
      <c r="B172" s="688">
        <f ca="1">IF(AddInterim+'2'!E16&gt;0,D26&amp;" " &amp; TEXT(D27,"mmm-yy"),'2'!E5)</f>
        <v>2015</v>
      </c>
      <c r="C172" s="689"/>
      <c r="D172" s="689"/>
      <c r="E172" s="689"/>
      <c r="F172" s="689"/>
      <c r="G172" s="689"/>
      <c r="H172" s="689"/>
      <c r="I172" s="48"/>
      <c r="J172" s="302"/>
      <c r="L172" s="365"/>
    </row>
    <row r="173" spans="1:12" x14ac:dyDescent="0.2">
      <c r="B173" s="44" t="s">
        <v>525</v>
      </c>
      <c r="C173" s="45"/>
      <c r="D173" s="17"/>
      <c r="E173" s="46"/>
      <c r="F173" s="17" t="s">
        <v>526</v>
      </c>
      <c r="G173" s="17"/>
      <c r="H173" s="67"/>
      <c r="J173" s="240"/>
      <c r="L173" s="358"/>
    </row>
    <row r="174" spans="1:12" ht="13.5" customHeight="1" x14ac:dyDescent="0.2">
      <c r="B174" s="18" t="s">
        <v>523</v>
      </c>
      <c r="C174" s="18"/>
      <c r="D174" s="568"/>
      <c r="E174" s="41"/>
      <c r="F174" s="699" t="s">
        <v>527</v>
      </c>
      <c r="G174" s="700"/>
      <c r="H174" s="582"/>
      <c r="J174" s="240"/>
    </row>
    <row r="175" spans="1:12" x14ac:dyDescent="0.2">
      <c r="B175" s="19" t="s">
        <v>712</v>
      </c>
      <c r="C175" s="19"/>
      <c r="D175" s="573"/>
      <c r="E175" s="468"/>
      <c r="F175" s="725" t="s">
        <v>528</v>
      </c>
      <c r="G175" s="726"/>
      <c r="H175" s="587"/>
      <c r="J175" s="240"/>
    </row>
    <row r="176" spans="1:12" x14ac:dyDescent="0.2">
      <c r="B176" t="s">
        <v>708</v>
      </c>
      <c r="C176" s="19"/>
      <c r="D176" s="573"/>
      <c r="E176" s="468"/>
      <c r="F176" s="725" t="s">
        <v>543</v>
      </c>
      <c r="G176" s="726"/>
      <c r="H176" s="587"/>
      <c r="J176" s="240"/>
    </row>
    <row r="177" spans="1:12" ht="12.75" customHeight="1" x14ac:dyDescent="0.2">
      <c r="B177" s="401" t="s">
        <v>524</v>
      </c>
      <c r="C177" s="19"/>
      <c r="D177" s="573"/>
      <c r="E177" s="468"/>
      <c r="F177" s="725" t="s">
        <v>529</v>
      </c>
      <c r="G177" s="726"/>
      <c r="H177" s="587"/>
      <c r="I177" s="797" t="str">
        <f>IF(D192&lt;&gt;H192,"*L'actif total DOIT ÊTRE la somme du passif à long terme + les capitaux propres.","")</f>
        <v/>
      </c>
      <c r="J177" s="240"/>
    </row>
    <row r="178" spans="1:12" x14ac:dyDescent="0.2">
      <c r="B178" s="22"/>
      <c r="C178" s="22"/>
      <c r="D178" s="574"/>
      <c r="E178" s="468"/>
      <c r="F178" s="446" t="s">
        <v>530</v>
      </c>
      <c r="G178" s="446"/>
      <c r="H178" s="588"/>
      <c r="I178" s="798"/>
      <c r="J178" s="240"/>
    </row>
    <row r="179" spans="1:12" x14ac:dyDescent="0.2">
      <c r="B179" s="426"/>
      <c r="C179" s="425"/>
      <c r="D179" s="574"/>
      <c r="E179" s="41"/>
      <c r="F179" s="692"/>
      <c r="G179" s="693"/>
      <c r="H179" s="584"/>
      <c r="I179" s="798"/>
      <c r="J179" s="240"/>
      <c r="L179" s="366"/>
    </row>
    <row r="180" spans="1:12" x14ac:dyDescent="0.2">
      <c r="B180" s="35" t="s">
        <v>713</v>
      </c>
      <c r="C180" s="36"/>
      <c r="D180" s="569">
        <f>SUM(D174:D179)</f>
        <v>0</v>
      </c>
      <c r="E180" s="42"/>
      <c r="F180" s="698" t="s">
        <v>714</v>
      </c>
      <c r="G180" s="698"/>
      <c r="H180" s="578">
        <f>SUM(H174:H179)</f>
        <v>0</v>
      </c>
      <c r="I180" s="798"/>
      <c r="J180" s="240"/>
      <c r="L180" s="363"/>
    </row>
    <row r="181" spans="1:12" ht="13.5" customHeight="1" x14ac:dyDescent="0.2">
      <c r="B181" s="15" t="s">
        <v>531</v>
      </c>
      <c r="C181" s="25"/>
      <c r="D181" s="570"/>
      <c r="E181" s="41"/>
      <c r="F181" s="701" t="s">
        <v>536</v>
      </c>
      <c r="G181" s="702"/>
      <c r="H181" s="465"/>
      <c r="I181" s="798"/>
      <c r="J181" s="240"/>
    </row>
    <row r="182" spans="1:12" x14ac:dyDescent="0.2">
      <c r="B182" s="15" t="s">
        <v>532</v>
      </c>
      <c r="C182" s="25"/>
      <c r="D182" s="575"/>
      <c r="E182" s="468"/>
      <c r="F182" s="703" t="s">
        <v>537</v>
      </c>
      <c r="G182" s="703"/>
      <c r="H182" s="583"/>
      <c r="I182" s="798"/>
      <c r="J182" s="303"/>
    </row>
    <row r="183" spans="1:12" x14ac:dyDescent="0.2">
      <c r="B183" s="15" t="s">
        <v>533</v>
      </c>
      <c r="C183" s="25"/>
      <c r="D183" s="575"/>
      <c r="E183" s="468"/>
      <c r="F183" s="727"/>
      <c r="G183" s="728"/>
      <c r="H183" s="584"/>
      <c r="I183" s="798"/>
      <c r="J183" s="304"/>
    </row>
    <row r="184" spans="1:12" x14ac:dyDescent="0.2">
      <c r="B184" s="15" t="s">
        <v>534</v>
      </c>
      <c r="C184" s="25"/>
      <c r="D184" s="575"/>
      <c r="E184" s="41"/>
      <c r="F184" s="694" t="s">
        <v>715</v>
      </c>
      <c r="G184" s="695"/>
      <c r="H184" s="579">
        <f>SUM(H181:H183)</f>
        <v>0</v>
      </c>
      <c r="I184" s="798"/>
      <c r="J184" s="305"/>
    </row>
    <row r="185" spans="1:12" x14ac:dyDescent="0.2">
      <c r="B185" s="15" t="s">
        <v>502</v>
      </c>
      <c r="C185" s="19"/>
      <c r="D185" s="575"/>
      <c r="E185" s="41"/>
      <c r="F185" s="15"/>
      <c r="G185" s="204"/>
      <c r="H185" s="387"/>
      <c r="I185" s="798"/>
      <c r="J185" s="306"/>
    </row>
    <row r="186" spans="1:12" x14ac:dyDescent="0.2">
      <c r="B186" s="35" t="s">
        <v>535</v>
      </c>
      <c r="C186" s="36"/>
      <c r="D186" s="571">
        <f>SUM(D181:D185)</f>
        <v>0</v>
      </c>
      <c r="E186" s="42"/>
      <c r="F186" s="696" t="s">
        <v>541</v>
      </c>
      <c r="G186" s="697"/>
      <c r="H186" s="580"/>
      <c r="I186" s="798"/>
      <c r="J186" s="306"/>
      <c r="L186" s="363"/>
    </row>
    <row r="187" spans="1:12" x14ac:dyDescent="0.2">
      <c r="B187" s="202"/>
      <c r="C187" s="203"/>
      <c r="D187" s="296"/>
      <c r="E187" s="42"/>
      <c r="F187" s="729" t="s">
        <v>646</v>
      </c>
      <c r="G187" s="730"/>
      <c r="H187" s="585"/>
      <c r="I187" s="798"/>
      <c r="J187" s="306"/>
      <c r="L187" s="363"/>
    </row>
    <row r="188" spans="1:12" x14ac:dyDescent="0.2">
      <c r="B188" s="51" t="s">
        <v>538</v>
      </c>
      <c r="C188" s="376"/>
      <c r="D188" s="576"/>
      <c r="E188" s="42"/>
      <c r="F188" s="735" t="s">
        <v>647</v>
      </c>
      <c r="G188" s="736"/>
      <c r="H188" s="585"/>
      <c r="I188" s="798"/>
      <c r="J188" s="306"/>
      <c r="L188" s="363"/>
    </row>
    <row r="189" spans="1:12" x14ac:dyDescent="0.2">
      <c r="A189" s="7"/>
      <c r="B189" s="19" t="s">
        <v>539</v>
      </c>
      <c r="C189" s="19"/>
      <c r="D189" s="530"/>
      <c r="E189" s="43"/>
      <c r="F189" s="737" t="s">
        <v>544</v>
      </c>
      <c r="G189" s="738"/>
      <c r="H189" s="586"/>
      <c r="I189" s="798"/>
      <c r="J189" s="306"/>
    </row>
    <row r="190" spans="1:12" x14ac:dyDescent="0.2">
      <c r="B190" s="23" t="s">
        <v>539</v>
      </c>
      <c r="C190" s="24"/>
      <c r="D190" s="572">
        <f>SUM(D188:D189)</f>
        <v>0</v>
      </c>
      <c r="E190" s="43"/>
      <c r="G190" s="188" t="s">
        <v>558</v>
      </c>
      <c r="H190" s="581">
        <f>SUM(H186:H189)</f>
        <v>0</v>
      </c>
      <c r="I190" s="799"/>
      <c r="J190" s="306"/>
    </row>
    <row r="191" spans="1:12" x14ac:dyDescent="0.2">
      <c r="A191" s="30"/>
      <c r="D191" s="450"/>
      <c r="E191" s="42"/>
      <c r="H191" s="388"/>
      <c r="I191" s="307"/>
      <c r="J191" s="308"/>
      <c r="L191" s="363"/>
    </row>
    <row r="192" spans="1:12" x14ac:dyDescent="0.2">
      <c r="A192" s="30"/>
      <c r="B192" s="188" t="s">
        <v>540</v>
      </c>
      <c r="C192" s="40"/>
      <c r="D192" s="466">
        <f>SUM(D180+D186+D190)</f>
        <v>0</v>
      </c>
      <c r="E192" s="389" t="str">
        <f>IF($H192&lt;&gt;$D192,"*","")</f>
        <v/>
      </c>
      <c r="F192" s="187"/>
      <c r="G192" s="188" t="s">
        <v>175</v>
      </c>
      <c r="H192" s="466">
        <f>SUM(H186:H189,H180:H183)</f>
        <v>0</v>
      </c>
      <c r="I192" s="389" t="str">
        <f>IF(H192&lt;&gt;D192,"*","")</f>
        <v/>
      </c>
      <c r="J192" s="309"/>
      <c r="L192" s="360"/>
    </row>
    <row r="193" spans="2:25" x14ac:dyDescent="0.2">
      <c r="B193" s="33"/>
      <c r="C193" s="33"/>
      <c r="D193" s="34"/>
      <c r="E193" s="158"/>
      <c r="F193" s="106"/>
      <c r="G193" s="106"/>
      <c r="H193" s="106"/>
      <c r="I193" s="107"/>
      <c r="J193" s="310"/>
      <c r="L193" s="159"/>
      <c r="N193" s="1"/>
      <c r="O193" s="1"/>
      <c r="P193" s="1"/>
      <c r="Q193" s="1"/>
      <c r="R193" s="1"/>
      <c r="S193" s="1"/>
      <c r="T193" s="1"/>
      <c r="U193" s="1"/>
      <c r="V193" s="1"/>
      <c r="W193" s="1"/>
      <c r="X193" s="1"/>
      <c r="Y193" s="61"/>
    </row>
    <row r="194" spans="2:25" ht="12" customHeight="1" x14ac:dyDescent="0.2">
      <c r="B194" s="800" t="s">
        <v>648</v>
      </c>
      <c r="C194" s="801"/>
      <c r="D194" s="801"/>
      <c r="E194" s="801"/>
      <c r="F194" s="801"/>
      <c r="G194" s="801"/>
      <c r="H194" s="802"/>
      <c r="I194" s="39"/>
      <c r="J194" s="310"/>
      <c r="L194" s="367"/>
      <c r="M194" s="4"/>
    </row>
    <row r="195" spans="2:25" ht="15.75" x14ac:dyDescent="0.25">
      <c r="B195" s="688">
        <f ca="1">IF(AddInterim+'2'!E16&gt;0,'2'!E5,'2'!E5+1)</f>
        <v>2016</v>
      </c>
      <c r="C195" s="689"/>
      <c r="D195" s="689"/>
      <c r="E195" s="689"/>
      <c r="F195" s="689"/>
      <c r="G195" s="689"/>
      <c r="H195" s="689"/>
      <c r="I195" s="48"/>
      <c r="J195" s="311"/>
      <c r="L195" s="365"/>
    </row>
    <row r="196" spans="2:25" x14ac:dyDescent="0.2">
      <c r="B196" s="44" t="str">
        <f>IF(B173="","",B173)</f>
        <v>ACTIF</v>
      </c>
      <c r="C196" s="45"/>
      <c r="D196" s="17"/>
      <c r="E196" s="46"/>
      <c r="F196" s="17" t="str">
        <f>IF(F173="","",F173)</f>
        <v>PASSIF</v>
      </c>
      <c r="G196" s="17"/>
      <c r="H196" s="67"/>
      <c r="J196" s="312"/>
      <c r="L196" s="358"/>
    </row>
    <row r="197" spans="2:25" ht="13.5" customHeight="1" x14ac:dyDescent="0.2">
      <c r="B197" s="18" t="str">
        <f t="shared" ref="B197:B215" si="42">IF(B174="","",B174)</f>
        <v>Encaisse</v>
      </c>
      <c r="C197" s="18"/>
      <c r="D197" s="568"/>
      <c r="E197" s="41"/>
      <c r="F197" s="699" t="str">
        <f t="shared" ref="F197:G197" si="43">IF(F174="","",F174)</f>
        <v>Prêt bancaire</v>
      </c>
      <c r="G197" s="700" t="str">
        <f t="shared" si="43"/>
        <v/>
      </c>
      <c r="H197" s="577"/>
      <c r="J197" s="240"/>
    </row>
    <row r="198" spans="2:25" x14ac:dyDescent="0.2">
      <c r="B198" s="19" t="str">
        <f t="shared" si="42"/>
        <v>Comptes clients</v>
      </c>
      <c r="C198" s="19"/>
      <c r="D198" s="573"/>
      <c r="E198" s="41"/>
      <c r="F198" s="690" t="str">
        <f t="shared" ref="F198:G198" si="44">IF(F175="","",F175)</f>
        <v>Comptes fournisseurs</v>
      </c>
      <c r="G198" s="691" t="str">
        <f t="shared" si="44"/>
        <v/>
      </c>
      <c r="H198" s="587"/>
      <c r="J198" s="240"/>
    </row>
    <row r="199" spans="2:25" x14ac:dyDescent="0.2">
      <c r="B199" t="str">
        <f>IF(B176="","",B176)</f>
        <v>Inventaire</v>
      </c>
      <c r="C199" s="19"/>
      <c r="D199" s="573"/>
      <c r="E199" s="41"/>
      <c r="F199" s="690" t="str">
        <f t="shared" ref="F199:G199" si="45">IF(F176="","",F176)</f>
        <v>Charges à payer</v>
      </c>
      <c r="G199" s="691" t="str">
        <f t="shared" si="45"/>
        <v/>
      </c>
      <c r="H199" s="587"/>
      <c r="J199" s="240"/>
    </row>
    <row r="200" spans="2:25" x14ac:dyDescent="0.2">
      <c r="B200" s="19" t="str">
        <f t="shared" si="42"/>
        <v>Frais payés d'avance</v>
      </c>
      <c r="C200" s="19"/>
      <c r="D200" s="573"/>
      <c r="E200" s="41"/>
      <c r="F200" s="690" t="str">
        <f t="shared" ref="F200:G200" si="46">IF(F177="","",F177)</f>
        <v>Tranche de la dette à L.T.</v>
      </c>
      <c r="G200" s="691" t="str">
        <f t="shared" si="46"/>
        <v/>
      </c>
      <c r="H200" s="587"/>
      <c r="I200" s="797" t="str">
        <f>IF(SUM(D213,D209,D203)&lt;&gt;SUM(H207,H203,H209:H212),"*L'actif total DOIT ÊTRE la somme du passif à long terme + les capitaux propres.","")</f>
        <v/>
      </c>
      <c r="J200" s="240"/>
    </row>
    <row r="201" spans="2:25" x14ac:dyDescent="0.2">
      <c r="B201" s="22" t="str">
        <f t="shared" si="42"/>
        <v/>
      </c>
      <c r="C201" s="22"/>
      <c r="D201" s="574"/>
      <c r="E201" s="41"/>
      <c r="F201" s="22" t="str">
        <f t="shared" ref="F201:G201" si="47">IF(F178="","",F178)</f>
        <v>Impôts à payer</v>
      </c>
      <c r="G201" s="22" t="str">
        <f t="shared" si="47"/>
        <v/>
      </c>
      <c r="H201" s="588"/>
      <c r="I201" s="798"/>
      <c r="J201" s="240"/>
    </row>
    <row r="202" spans="2:25" x14ac:dyDescent="0.2">
      <c r="B202" s="426" t="str">
        <f t="shared" si="42"/>
        <v/>
      </c>
      <c r="C202" s="425"/>
      <c r="D202" s="574"/>
      <c r="E202" s="41"/>
      <c r="F202" s="692" t="str">
        <f t="shared" ref="F202:G202" si="48">IF(F179="","",F179)</f>
        <v/>
      </c>
      <c r="G202" s="693" t="str">
        <f t="shared" si="48"/>
        <v/>
      </c>
      <c r="H202" s="584"/>
      <c r="I202" s="798"/>
      <c r="J202" s="240"/>
      <c r="L202" s="366"/>
    </row>
    <row r="203" spans="2:25" x14ac:dyDescent="0.2">
      <c r="B203" s="35" t="str">
        <f t="shared" si="42"/>
        <v>Actifs courants</v>
      </c>
      <c r="C203" s="36"/>
      <c r="D203" s="569">
        <f>SUM(D197:D202)</f>
        <v>0</v>
      </c>
      <c r="E203" s="42"/>
      <c r="F203" s="698" t="str">
        <f t="shared" ref="F203:G203" si="49">IF(F180="","",F180)</f>
        <v>Passifs courants</v>
      </c>
      <c r="G203" s="698" t="str">
        <f t="shared" si="49"/>
        <v/>
      </c>
      <c r="H203" s="578"/>
      <c r="I203" s="798"/>
      <c r="J203" s="240"/>
      <c r="L203" s="363"/>
    </row>
    <row r="204" spans="2:25" ht="13.5" customHeight="1" x14ac:dyDescent="0.2">
      <c r="B204" s="15" t="str">
        <f t="shared" si="42"/>
        <v>Terrain</v>
      </c>
      <c r="C204" s="25"/>
      <c r="D204" s="570"/>
      <c r="E204" s="41"/>
      <c r="F204" s="701" t="str">
        <f t="shared" ref="F204:G204" si="50">IF(F181="","",F181)</f>
        <v>Dette à long terme</v>
      </c>
      <c r="G204" s="702" t="str">
        <f t="shared" si="50"/>
        <v/>
      </c>
      <c r="H204" s="594"/>
      <c r="I204" s="798"/>
      <c r="J204" s="240"/>
    </row>
    <row r="205" spans="2:25" ht="13.5" customHeight="1" x14ac:dyDescent="0.2">
      <c r="B205" s="15" t="str">
        <f t="shared" si="42"/>
        <v>Bâtiment</v>
      </c>
      <c r="C205" s="25"/>
      <c r="D205" s="575"/>
      <c r="E205" s="41"/>
      <c r="F205" s="703" t="str">
        <f t="shared" ref="F205:G205" si="51">IF(F182="","",F182)</f>
        <v>Avances des actionnaires</v>
      </c>
      <c r="G205" s="703" t="str">
        <f t="shared" si="51"/>
        <v/>
      </c>
      <c r="H205" s="593"/>
      <c r="I205" s="798"/>
      <c r="J205" s="240"/>
    </row>
    <row r="206" spans="2:25" ht="13.5" customHeight="1" x14ac:dyDescent="0.2">
      <c r="B206" s="15" t="str">
        <f t="shared" si="42"/>
        <v>Mobilier et agencements</v>
      </c>
      <c r="C206" s="25"/>
      <c r="D206" s="575"/>
      <c r="E206" s="41"/>
      <c r="F206" s="727" t="str">
        <f t="shared" ref="F206:G206" si="52">IF(F183="","",F183)</f>
        <v/>
      </c>
      <c r="G206" s="728" t="str">
        <f t="shared" si="52"/>
        <v/>
      </c>
      <c r="H206" s="592"/>
      <c r="I206" s="798"/>
      <c r="J206" s="240"/>
    </row>
    <row r="207" spans="2:25" x14ac:dyDescent="0.2">
      <c r="B207" s="15" t="str">
        <f t="shared" si="42"/>
        <v>Machinerie et outillage</v>
      </c>
      <c r="C207" s="25"/>
      <c r="D207" s="575"/>
      <c r="E207" s="41"/>
      <c r="F207" s="694" t="str">
        <f t="shared" ref="F207:G207" si="53">IF(F184="","",F184)</f>
        <v>Passifs non courants</v>
      </c>
      <c r="G207" s="695" t="str">
        <f t="shared" si="53"/>
        <v/>
      </c>
      <c r="H207" s="589">
        <f>SUM(H204:H206)</f>
        <v>0</v>
      </c>
      <c r="I207" s="798"/>
      <c r="J207" s="240"/>
    </row>
    <row r="208" spans="2:25" x14ac:dyDescent="0.2">
      <c r="B208" s="15" t="str">
        <f t="shared" si="42"/>
        <v>Autre</v>
      </c>
      <c r="C208" s="19"/>
      <c r="D208" s="575"/>
      <c r="E208" s="41"/>
      <c r="F208" s="15" t="str">
        <f t="shared" ref="F208:G208" si="54">IF(F185="","",F185)</f>
        <v/>
      </c>
      <c r="G208" s="204" t="str">
        <f t="shared" si="54"/>
        <v/>
      </c>
      <c r="H208" s="387"/>
      <c r="I208" s="798"/>
      <c r="J208" s="313"/>
    </row>
    <row r="209" spans="1:25" x14ac:dyDescent="0.2">
      <c r="B209" s="35" t="str">
        <f t="shared" si="42"/>
        <v>Immobilisations nettes</v>
      </c>
      <c r="C209" s="36"/>
      <c r="D209" s="571">
        <f>SUM(D204:D208)</f>
        <v>0</v>
      </c>
      <c r="E209" s="42"/>
      <c r="F209" s="696" t="str">
        <f t="shared" ref="F209:G209" si="55">IF(F186="","",F186)</f>
        <v>Actions ordinaires</v>
      </c>
      <c r="G209" s="697" t="str">
        <f t="shared" si="55"/>
        <v/>
      </c>
      <c r="H209" s="580"/>
      <c r="I209" s="798"/>
      <c r="J209" s="305"/>
    </row>
    <row r="210" spans="1:25" x14ac:dyDescent="0.2">
      <c r="B210" s="202" t="str">
        <f t="shared" si="42"/>
        <v/>
      </c>
      <c r="C210" s="203"/>
      <c r="D210" s="296"/>
      <c r="E210" s="42"/>
      <c r="F210" s="729" t="str">
        <f t="shared" ref="F210:G210" si="56">IF(F187="","",F187)</f>
        <v>Actions préférentielles</v>
      </c>
      <c r="G210" s="730" t="str">
        <f t="shared" si="56"/>
        <v/>
      </c>
      <c r="H210" s="585"/>
      <c r="I210" s="798"/>
      <c r="J210" s="306"/>
    </row>
    <row r="211" spans="1:25" x14ac:dyDescent="0.2">
      <c r="B211" s="51" t="str">
        <f t="shared" si="42"/>
        <v>Recherche et développement</v>
      </c>
      <c r="C211" s="376"/>
      <c r="D211" s="576"/>
      <c r="E211" s="42"/>
      <c r="F211" s="735" t="str">
        <f t="shared" ref="F211:G211" si="57">IF(F188="","",F188)</f>
        <v>Bénéfices non distribués</v>
      </c>
      <c r="G211" s="736" t="str">
        <f t="shared" si="57"/>
        <v/>
      </c>
      <c r="H211" s="585"/>
      <c r="I211" s="798"/>
      <c r="J211" s="306"/>
      <c r="L211" s="363"/>
    </row>
    <row r="212" spans="1:25" x14ac:dyDescent="0.2">
      <c r="A212" s="7"/>
      <c r="B212" s="19" t="str">
        <f t="shared" si="42"/>
        <v>Autres actifs</v>
      </c>
      <c r="C212" s="19"/>
      <c r="D212" s="530"/>
      <c r="E212" s="43"/>
      <c r="F212" s="737" t="str">
        <f t="shared" ref="F212:G212" si="58">IF(F189="","",F189)</f>
        <v>Surplus d'apport</v>
      </c>
      <c r="G212" s="738" t="str">
        <f t="shared" si="58"/>
        <v/>
      </c>
      <c r="H212" s="586"/>
      <c r="I212" s="798"/>
      <c r="J212" s="306"/>
    </row>
    <row r="213" spans="1:25" x14ac:dyDescent="0.2">
      <c r="B213" s="23" t="str">
        <f t="shared" si="42"/>
        <v>Autres actifs</v>
      </c>
      <c r="C213" s="24"/>
      <c r="D213" s="591">
        <f>SUM(D211:D212)</f>
        <v>0</v>
      </c>
      <c r="E213" s="43"/>
      <c r="G213" s="188" t="str">
        <f>G190</f>
        <v>TOTAL CAPITAUX PROPRES</v>
      </c>
      <c r="H213" s="581">
        <f>SUM(H209:H212)</f>
        <v>0</v>
      </c>
      <c r="I213" s="799"/>
      <c r="J213" s="306"/>
    </row>
    <row r="214" spans="1:25" x14ac:dyDescent="0.2">
      <c r="B214" s="1" t="str">
        <f t="shared" si="42"/>
        <v/>
      </c>
      <c r="D214" s="448"/>
      <c r="E214" s="42"/>
      <c r="H214" s="388"/>
      <c r="I214" s="307"/>
      <c r="J214" s="308"/>
      <c r="L214" s="363"/>
    </row>
    <row r="215" spans="1:25" x14ac:dyDescent="0.2">
      <c r="A215" s="30"/>
      <c r="B215" s="188" t="str">
        <f t="shared" si="42"/>
        <v>ACTIF TOTAL</v>
      </c>
      <c r="C215" s="40"/>
      <c r="D215" s="590">
        <f>SUM(D203+D209+D213)</f>
        <v>0</v>
      </c>
      <c r="E215" s="389" t="str">
        <f>IF($H215&lt;&gt;$D215,"*","")</f>
        <v/>
      </c>
      <c r="F215" s="187"/>
      <c r="G215" s="188" t="str">
        <f>G192</f>
        <v>PASSIF + CAPITAUX PROPRES</v>
      </c>
      <c r="H215" s="590">
        <f>SUM(H209:H212,H203:H206)</f>
        <v>0</v>
      </c>
      <c r="I215" s="389" t="str">
        <f>IF(H215&lt;&gt;D215,"*","")</f>
        <v/>
      </c>
      <c r="J215" s="309"/>
      <c r="L215" s="360"/>
    </row>
    <row r="216" spans="1:25" x14ac:dyDescent="0.2">
      <c r="A216" s="30"/>
      <c r="B216" s="33"/>
      <c r="C216" s="33"/>
      <c r="D216" s="34"/>
      <c r="E216" s="158"/>
      <c r="F216" s="106"/>
      <c r="G216" s="106"/>
      <c r="H216" s="106"/>
      <c r="I216" s="107"/>
      <c r="J216" s="310"/>
      <c r="L216" s="159"/>
      <c r="N216" s="1"/>
      <c r="O216" s="1"/>
      <c r="P216" s="1"/>
      <c r="Q216" s="1"/>
      <c r="R216" s="1"/>
      <c r="S216" s="1"/>
      <c r="T216" s="1"/>
      <c r="U216" s="1"/>
      <c r="V216" s="1"/>
      <c r="W216" s="1"/>
      <c r="X216" s="1"/>
      <c r="Y216" s="61"/>
    </row>
    <row r="217" spans="1:25" ht="12" customHeight="1" x14ac:dyDescent="0.2">
      <c r="B217" s="159"/>
      <c r="C217" s="159"/>
      <c r="D217" s="39"/>
      <c r="E217" s="39"/>
      <c r="F217" s="39"/>
      <c r="G217" s="39"/>
      <c r="H217" s="39"/>
      <c r="I217" s="39"/>
      <c r="J217" s="310"/>
      <c r="L217" s="159"/>
      <c r="M217" s="4"/>
      <c r="N217" s="1"/>
      <c r="O217" s="1"/>
      <c r="P217" s="1"/>
      <c r="Q217" s="1"/>
      <c r="R217" s="1"/>
      <c r="S217" s="1"/>
    </row>
    <row r="218" spans="1:25" x14ac:dyDescent="0.2">
      <c r="B218" s="800" t="str">
        <f>B194</f>
        <v>ÉTAT DE LA SITUATION FINANCIÈRE (SUITE)</v>
      </c>
      <c r="C218" s="801"/>
      <c r="D218" s="801"/>
      <c r="E218" s="801"/>
      <c r="F218" s="801"/>
      <c r="G218" s="801"/>
      <c r="H218" s="802"/>
      <c r="I218" s="61"/>
      <c r="J218" s="314"/>
      <c r="L218" s="13"/>
      <c r="M218" s="4"/>
    </row>
    <row r="219" spans="1:25" ht="15.75" x14ac:dyDescent="0.25">
      <c r="B219" s="688">
        <f ca="1">B195+1</f>
        <v>2017</v>
      </c>
      <c r="C219" s="689"/>
      <c r="D219" s="689"/>
      <c r="E219" s="689"/>
      <c r="F219" s="689"/>
      <c r="G219" s="689"/>
      <c r="H219" s="689"/>
      <c r="I219" s="48"/>
      <c r="J219" s="311"/>
      <c r="L219" s="365"/>
    </row>
    <row r="220" spans="1:25" x14ac:dyDescent="0.2">
      <c r="B220" s="44" t="str">
        <f>IF(B196="","",B196)</f>
        <v>ACTIF</v>
      </c>
      <c r="C220" s="45"/>
      <c r="D220" s="17"/>
      <c r="E220" s="46"/>
      <c r="F220" s="17" t="str">
        <f>IF(F196="","",F196)</f>
        <v>PASSIF</v>
      </c>
      <c r="G220" s="17"/>
      <c r="H220" s="67"/>
      <c r="J220" s="312"/>
      <c r="L220" s="358"/>
    </row>
    <row r="221" spans="1:25" ht="13.5" customHeight="1" x14ac:dyDescent="0.2">
      <c r="B221" s="18" t="str">
        <f t="shared" ref="B221:B239" si="59">IF(B197="","",B197)</f>
        <v>Encaisse</v>
      </c>
      <c r="C221" s="18"/>
      <c r="D221" s="595"/>
      <c r="E221" s="41"/>
      <c r="F221" s="699" t="str">
        <f t="shared" ref="F221:G221" si="60">IF(F197="","",F197)</f>
        <v>Prêt bancaire</v>
      </c>
      <c r="G221" s="700" t="str">
        <f t="shared" si="60"/>
        <v/>
      </c>
      <c r="H221" s="599"/>
      <c r="J221" s="240"/>
    </row>
    <row r="222" spans="1:25" x14ac:dyDescent="0.2">
      <c r="B222" s="19" t="str">
        <f t="shared" si="59"/>
        <v>Comptes clients</v>
      </c>
      <c r="C222" s="19"/>
      <c r="D222" s="573"/>
      <c r="E222" s="41"/>
      <c r="F222" s="690" t="str">
        <f t="shared" ref="F222:G222" si="61">IF(F198="","",F198)</f>
        <v>Comptes fournisseurs</v>
      </c>
      <c r="G222" s="691" t="str">
        <f t="shared" si="61"/>
        <v/>
      </c>
      <c r="H222" s="587"/>
      <c r="J222" s="240"/>
    </row>
    <row r="223" spans="1:25" x14ac:dyDescent="0.2">
      <c r="B223" t="str">
        <f t="shared" si="59"/>
        <v>Inventaire</v>
      </c>
      <c r="C223" s="19"/>
      <c r="D223" s="573"/>
      <c r="E223" s="41"/>
      <c r="F223" s="690" t="str">
        <f t="shared" ref="F223:G223" si="62">IF(F199="","",F199)</f>
        <v>Charges à payer</v>
      </c>
      <c r="G223" s="691" t="str">
        <f t="shared" si="62"/>
        <v/>
      </c>
      <c r="H223" s="587"/>
      <c r="J223" s="240"/>
    </row>
    <row r="224" spans="1:25" x14ac:dyDescent="0.2">
      <c r="B224" s="19" t="str">
        <f t="shared" si="59"/>
        <v>Frais payés d'avance</v>
      </c>
      <c r="C224" s="19"/>
      <c r="D224" s="573"/>
      <c r="E224" s="41"/>
      <c r="F224" s="690" t="str">
        <f t="shared" ref="F224:G224" si="63">IF(F200="","",F200)</f>
        <v>Tranche de la dette à L.T.</v>
      </c>
      <c r="G224" s="691" t="str">
        <f t="shared" si="63"/>
        <v/>
      </c>
      <c r="H224" s="587"/>
      <c r="I224" s="797" t="str">
        <f>IF(SUM(D237,D233,D227)&lt;&gt;SUM(H231,H227,H233:H236),"*L'actif total DOIT ÊTRE la somme du passif à long terme + les capitaux propres.","")</f>
        <v/>
      </c>
      <c r="J224" s="240"/>
    </row>
    <row r="225" spans="1:12" x14ac:dyDescent="0.2">
      <c r="B225" s="22" t="str">
        <f t="shared" si="59"/>
        <v/>
      </c>
      <c r="C225" s="22"/>
      <c r="D225" s="574"/>
      <c r="E225" s="41"/>
      <c r="F225" s="22" t="str">
        <f t="shared" ref="F225:G225" si="64">IF(F201="","",F201)</f>
        <v>Impôts à payer</v>
      </c>
      <c r="G225" s="22" t="str">
        <f t="shared" si="64"/>
        <v/>
      </c>
      <c r="H225" s="588"/>
      <c r="I225" s="798"/>
      <c r="J225" s="240"/>
    </row>
    <row r="226" spans="1:12" x14ac:dyDescent="0.2">
      <c r="B226" s="426" t="str">
        <f t="shared" si="59"/>
        <v/>
      </c>
      <c r="C226" s="425"/>
      <c r="D226" s="574"/>
      <c r="E226" s="41"/>
      <c r="F226" s="692" t="str">
        <f t="shared" ref="F226:G226" si="65">IF(F202="","",F202)</f>
        <v/>
      </c>
      <c r="G226" s="693" t="str">
        <f t="shared" si="65"/>
        <v/>
      </c>
      <c r="H226" s="584"/>
      <c r="I226" s="798"/>
      <c r="J226" s="240"/>
      <c r="L226" s="366"/>
    </row>
    <row r="227" spans="1:12" x14ac:dyDescent="0.2">
      <c r="B227" s="35" t="str">
        <f t="shared" si="59"/>
        <v>Actifs courants</v>
      </c>
      <c r="C227" s="36"/>
      <c r="D227" s="544">
        <f>SUM(D221:D226)</f>
        <v>0</v>
      </c>
      <c r="E227" s="42"/>
      <c r="F227" s="698" t="str">
        <f t="shared" ref="F227:G227" si="66">IF(F203="","",F203)</f>
        <v>Passifs courants</v>
      </c>
      <c r="G227" s="698" t="str">
        <f t="shared" si="66"/>
        <v/>
      </c>
      <c r="H227" s="600">
        <f>SUM(H221:H226)</f>
        <v>0</v>
      </c>
      <c r="I227" s="798"/>
      <c r="J227" s="240"/>
      <c r="L227" s="363"/>
    </row>
    <row r="228" spans="1:12" ht="13.5" customHeight="1" x14ac:dyDescent="0.2">
      <c r="B228" s="15" t="str">
        <f t="shared" si="59"/>
        <v>Terrain</v>
      </c>
      <c r="C228" s="25"/>
      <c r="D228" s="596"/>
      <c r="E228" s="41"/>
      <c r="F228" s="701" t="str">
        <f t="shared" ref="F228:G228" si="67">IF(F204="","",F204)</f>
        <v>Dette à long terme</v>
      </c>
      <c r="G228" s="702" t="str">
        <f t="shared" si="67"/>
        <v/>
      </c>
      <c r="H228" s="604"/>
      <c r="I228" s="798"/>
      <c r="J228" s="240"/>
    </row>
    <row r="229" spans="1:12" ht="13.5" customHeight="1" x14ac:dyDescent="0.2">
      <c r="B229" s="15" t="str">
        <f t="shared" si="59"/>
        <v>Bâtiment</v>
      </c>
      <c r="C229" s="25"/>
      <c r="D229" s="575"/>
      <c r="E229" s="41"/>
      <c r="F229" s="703" t="str">
        <f t="shared" ref="F229:G229" si="68">IF(F205="","",F205)</f>
        <v>Avances des actionnaires</v>
      </c>
      <c r="G229" s="703" t="str">
        <f t="shared" si="68"/>
        <v/>
      </c>
      <c r="H229" s="593"/>
      <c r="I229" s="798"/>
      <c r="J229" s="240"/>
    </row>
    <row r="230" spans="1:12" ht="13.5" customHeight="1" x14ac:dyDescent="0.2">
      <c r="B230" s="15" t="str">
        <f t="shared" si="59"/>
        <v>Mobilier et agencements</v>
      </c>
      <c r="C230" s="25"/>
      <c r="D230" s="575"/>
      <c r="E230" s="41"/>
      <c r="F230" s="727" t="str">
        <f t="shared" ref="F230:G230" si="69">IF(F206="","",F206)</f>
        <v/>
      </c>
      <c r="G230" s="728" t="str">
        <f t="shared" si="69"/>
        <v/>
      </c>
      <c r="H230" s="592"/>
      <c r="I230" s="798"/>
      <c r="J230" s="240"/>
    </row>
    <row r="231" spans="1:12" x14ac:dyDescent="0.2">
      <c r="B231" s="15" t="str">
        <f t="shared" si="59"/>
        <v>Machinerie et outillage</v>
      </c>
      <c r="C231" s="25"/>
      <c r="D231" s="575"/>
      <c r="E231" s="41"/>
      <c r="F231" s="694" t="str">
        <f t="shared" ref="F231:G231" si="70">IF(F207="","",F207)</f>
        <v>Passifs non courants</v>
      </c>
      <c r="G231" s="695" t="str">
        <f t="shared" si="70"/>
        <v/>
      </c>
      <c r="H231" s="601">
        <f>SUM(H228:H230)</f>
        <v>0</v>
      </c>
      <c r="I231" s="798"/>
      <c r="J231" s="240"/>
    </row>
    <row r="232" spans="1:12" x14ac:dyDescent="0.2">
      <c r="B232" s="15" t="str">
        <f t="shared" si="59"/>
        <v>Autre</v>
      </c>
      <c r="C232" s="19"/>
      <c r="D232" s="575"/>
      <c r="E232" s="41"/>
      <c r="F232" s="15" t="str">
        <f t="shared" ref="F232:G232" si="71">IF(F208="","",F208)</f>
        <v/>
      </c>
      <c r="G232" s="204" t="str">
        <f t="shared" si="71"/>
        <v/>
      </c>
      <c r="H232" s="387"/>
      <c r="I232" s="798"/>
      <c r="J232" s="313"/>
    </row>
    <row r="233" spans="1:12" x14ac:dyDescent="0.2">
      <c r="B233" s="35" t="str">
        <f t="shared" si="59"/>
        <v>Immobilisations nettes</v>
      </c>
      <c r="C233" s="36"/>
      <c r="D233" s="555">
        <f>SUM(D228:D232)</f>
        <v>0</v>
      </c>
      <c r="E233" s="42"/>
      <c r="F233" s="696" t="str">
        <f t="shared" ref="F233:G233" si="72">IF(F209="","",F209)</f>
        <v>Actions ordinaires</v>
      </c>
      <c r="G233" s="697" t="str">
        <f t="shared" si="72"/>
        <v/>
      </c>
      <c r="H233" s="602"/>
      <c r="I233" s="798"/>
      <c r="J233" s="305"/>
    </row>
    <row r="234" spans="1:12" x14ac:dyDescent="0.2">
      <c r="B234" s="202" t="str">
        <f t="shared" si="59"/>
        <v/>
      </c>
      <c r="C234" s="203"/>
      <c r="D234" s="492"/>
      <c r="E234" s="42"/>
      <c r="F234" s="729" t="str">
        <f t="shared" ref="F234:G234" si="73">IF(F210="","",F210)</f>
        <v>Actions préférentielles</v>
      </c>
      <c r="G234" s="730" t="str">
        <f t="shared" si="73"/>
        <v/>
      </c>
      <c r="H234" s="585"/>
      <c r="I234" s="798"/>
      <c r="J234" s="306"/>
    </row>
    <row r="235" spans="1:12" x14ac:dyDescent="0.2">
      <c r="B235" s="51" t="str">
        <f t="shared" si="59"/>
        <v>Recherche et développement</v>
      </c>
      <c r="C235" s="376"/>
      <c r="D235" s="598"/>
      <c r="E235" s="42"/>
      <c r="F235" s="735" t="str">
        <f t="shared" ref="F235:G235" si="74">IF(F211="","",F211)</f>
        <v>Bénéfices non distribués</v>
      </c>
      <c r="G235" s="736" t="str">
        <f t="shared" si="74"/>
        <v/>
      </c>
      <c r="H235" s="585"/>
      <c r="I235" s="798"/>
      <c r="J235" s="306"/>
      <c r="L235" s="363"/>
    </row>
    <row r="236" spans="1:12" x14ac:dyDescent="0.2">
      <c r="A236" s="7"/>
      <c r="B236" s="19" t="str">
        <f t="shared" si="59"/>
        <v>Autres actifs</v>
      </c>
      <c r="C236" s="19"/>
      <c r="D236" s="530"/>
      <c r="E236" s="43"/>
      <c r="F236" s="737" t="str">
        <f t="shared" ref="F236:G236" si="75">IF(F212="","",F212)</f>
        <v>Surplus d'apport</v>
      </c>
      <c r="G236" s="738" t="str">
        <f t="shared" si="75"/>
        <v/>
      </c>
      <c r="H236" s="586"/>
      <c r="I236" s="798"/>
      <c r="J236" s="306"/>
    </row>
    <row r="237" spans="1:12" x14ac:dyDescent="0.2">
      <c r="B237" s="23" t="str">
        <f t="shared" si="59"/>
        <v>Autres actifs</v>
      </c>
      <c r="C237" s="24"/>
      <c r="D237" s="597">
        <f>SUM(D235:D236)</f>
        <v>0</v>
      </c>
      <c r="E237" s="43"/>
      <c r="G237" s="188" t="str">
        <f>G213</f>
        <v>TOTAL CAPITAUX PROPRES</v>
      </c>
      <c r="H237" s="603">
        <f>SUM(H233:H236)</f>
        <v>0</v>
      </c>
      <c r="I237" s="799"/>
      <c r="J237" s="306"/>
    </row>
    <row r="238" spans="1:12" ht="22.5" customHeight="1" x14ac:dyDescent="0.2">
      <c r="B238" s="1" t="str">
        <f t="shared" si="59"/>
        <v/>
      </c>
      <c r="D238" s="448"/>
      <c r="E238" s="42"/>
      <c r="H238" s="388"/>
      <c r="I238" s="307"/>
      <c r="J238" s="308"/>
      <c r="L238" s="363"/>
    </row>
    <row r="239" spans="1:12" x14ac:dyDescent="0.2">
      <c r="A239" s="30"/>
      <c r="B239" s="188" t="str">
        <f t="shared" si="59"/>
        <v>ACTIF TOTAL</v>
      </c>
      <c r="C239" s="40"/>
      <c r="D239" s="449">
        <f>SUM(D227+D233+D237)</f>
        <v>0</v>
      </c>
      <c r="E239" s="389" t="str">
        <f>IF($H239&lt;&gt;$D239,"*","")</f>
        <v/>
      </c>
      <c r="F239" s="187"/>
      <c r="G239" s="188" t="str">
        <f>G215</f>
        <v>PASSIF + CAPITAUX PROPRES</v>
      </c>
      <c r="H239" s="449">
        <f>SUM(H233:H236,H227:H230)</f>
        <v>0</v>
      </c>
      <c r="I239" s="389" t="str">
        <f>IF(H239&lt;&gt;D239,"*","")</f>
        <v/>
      </c>
      <c r="J239" s="309"/>
      <c r="L239" s="360"/>
    </row>
    <row r="240" spans="1:12" x14ac:dyDescent="0.2">
      <c r="A240" s="30"/>
      <c r="B240" s="33"/>
      <c r="C240" s="33"/>
      <c r="D240" s="34"/>
      <c r="E240" s="158"/>
      <c r="F240" s="106"/>
      <c r="G240" s="106"/>
      <c r="H240" s="106"/>
      <c r="I240" s="107"/>
      <c r="J240" s="310"/>
      <c r="L240" s="159"/>
    </row>
    <row r="241" spans="2:19" x14ac:dyDescent="0.2">
      <c r="B241" s="160"/>
      <c r="C241" s="159"/>
      <c r="D241" s="39"/>
      <c r="E241" s="39"/>
      <c r="F241" s="39"/>
      <c r="G241" s="39"/>
      <c r="H241" s="39"/>
      <c r="I241" s="39"/>
      <c r="J241" s="310"/>
      <c r="L241" s="160"/>
      <c r="N241" s="1"/>
      <c r="O241" s="1"/>
      <c r="P241" s="1"/>
      <c r="Q241" s="1"/>
      <c r="R241" s="1"/>
      <c r="S241" s="1"/>
    </row>
    <row r="242" spans="2:19" x14ac:dyDescent="0.2">
      <c r="B242" s="13" t="str">
        <f>B218</f>
        <v>ÉTAT DE LA SITUATION FINANCIÈRE (SUITE)</v>
      </c>
      <c r="I242" s="61"/>
      <c r="J242" s="314"/>
      <c r="L242" s="13"/>
      <c r="M242" s="4"/>
    </row>
    <row r="243" spans="2:19" ht="15.75" x14ac:dyDescent="0.25">
      <c r="B243" s="688">
        <f ca="1">B219+1</f>
        <v>2018</v>
      </c>
      <c r="C243" s="689"/>
      <c r="D243" s="689"/>
      <c r="E243" s="689"/>
      <c r="F243" s="689"/>
      <c r="G243" s="689"/>
      <c r="H243" s="689"/>
      <c r="I243" s="48"/>
      <c r="J243" s="311"/>
      <c r="L243" s="365"/>
    </row>
    <row r="244" spans="2:19" x14ac:dyDescent="0.2">
      <c r="B244" s="44" t="str">
        <f>IF(B220="","",B220)</f>
        <v>ACTIF</v>
      </c>
      <c r="C244" s="45"/>
      <c r="D244" s="17"/>
      <c r="E244" s="46"/>
      <c r="F244" s="17" t="str">
        <f>IF(F220="","",F220)</f>
        <v>PASSIF</v>
      </c>
      <c r="G244" s="17"/>
      <c r="H244" s="67"/>
      <c r="J244" s="312"/>
      <c r="L244" s="358"/>
    </row>
    <row r="245" spans="2:19" ht="13.5" customHeight="1" x14ac:dyDescent="0.2">
      <c r="B245" s="18" t="str">
        <f t="shared" ref="B245:C245" si="76">IF(B221="","",B221)</f>
        <v>Encaisse</v>
      </c>
      <c r="C245" s="18" t="str">
        <f t="shared" si="76"/>
        <v/>
      </c>
      <c r="D245" s="568"/>
      <c r="E245" s="467"/>
      <c r="F245" s="733" t="str">
        <f t="shared" ref="F245:G245" si="77">IF(F221="","",F221)</f>
        <v>Prêt bancaire</v>
      </c>
      <c r="G245" s="734" t="str">
        <f t="shared" si="77"/>
        <v/>
      </c>
      <c r="H245" s="577"/>
      <c r="J245" s="240"/>
    </row>
    <row r="246" spans="2:19" x14ac:dyDescent="0.2">
      <c r="B246" s="19" t="str">
        <f t="shared" ref="B246:C246" si="78">IF(B222="","",B222)</f>
        <v>Comptes clients</v>
      </c>
      <c r="C246" s="19" t="str">
        <f t="shared" si="78"/>
        <v/>
      </c>
      <c r="D246" s="573"/>
      <c r="E246" s="468"/>
      <c r="F246" s="725" t="str">
        <f t="shared" ref="F246:G246" si="79">IF(F222="","",F222)</f>
        <v>Comptes fournisseurs</v>
      </c>
      <c r="G246" s="726" t="str">
        <f t="shared" si="79"/>
        <v/>
      </c>
      <c r="H246" s="587"/>
      <c r="J246" s="240"/>
    </row>
    <row r="247" spans="2:19" x14ac:dyDescent="0.2">
      <c r="B247" t="str">
        <f t="shared" ref="B247:C247" si="80">IF(B223="","",B223)</f>
        <v>Inventaire</v>
      </c>
      <c r="C247" s="19" t="str">
        <f t="shared" si="80"/>
        <v/>
      </c>
      <c r="D247" s="573"/>
      <c r="E247" s="468"/>
      <c r="F247" s="725" t="str">
        <f t="shared" ref="F247:G247" si="81">IF(F223="","",F223)</f>
        <v>Charges à payer</v>
      </c>
      <c r="G247" s="726" t="str">
        <f t="shared" si="81"/>
        <v/>
      </c>
      <c r="H247" s="587"/>
      <c r="J247" s="240"/>
    </row>
    <row r="248" spans="2:19" x14ac:dyDescent="0.2">
      <c r="B248" s="19" t="str">
        <f t="shared" ref="B248:C248" si="82">IF(B224="","",B224)</f>
        <v>Frais payés d'avance</v>
      </c>
      <c r="C248" s="19" t="str">
        <f t="shared" si="82"/>
        <v/>
      </c>
      <c r="D248" s="573"/>
      <c r="E248" s="468"/>
      <c r="F248" s="725" t="str">
        <f t="shared" ref="F248:G248" si="83">IF(F224="","",F224)</f>
        <v>Tranche de la dette à L.T.</v>
      </c>
      <c r="G248" s="726" t="str">
        <f t="shared" si="83"/>
        <v/>
      </c>
      <c r="H248" s="587"/>
      <c r="I248" s="797" t="str">
        <f>IF(SUM(D261,D257,D251)&lt;&gt;SUM(H255,H251,H257:H260),"*L'actif total DOIT ÊTRE la somme du passif à long terme + les capitaux propres.","")</f>
        <v/>
      </c>
      <c r="J248" s="240"/>
    </row>
    <row r="249" spans="2:19" x14ac:dyDescent="0.2">
      <c r="B249" s="22" t="str">
        <f t="shared" ref="B249:C249" si="84">IF(B225="","",B225)</f>
        <v/>
      </c>
      <c r="C249" s="22" t="str">
        <f t="shared" si="84"/>
        <v/>
      </c>
      <c r="D249" s="574"/>
      <c r="E249" s="41"/>
      <c r="F249" s="22" t="str">
        <f t="shared" ref="F249:G249" si="85">IF(F225="","",F225)</f>
        <v>Impôts à payer</v>
      </c>
      <c r="G249" s="22" t="str">
        <f t="shared" si="85"/>
        <v/>
      </c>
      <c r="H249" s="588"/>
      <c r="I249" s="798"/>
      <c r="J249" s="240"/>
    </row>
    <row r="250" spans="2:19" x14ac:dyDescent="0.2">
      <c r="B250" s="692" t="str">
        <f t="shared" ref="B250:C250" si="86">IF(B226="","",B226)</f>
        <v/>
      </c>
      <c r="C250" s="693" t="str">
        <f t="shared" si="86"/>
        <v/>
      </c>
      <c r="D250" s="574"/>
      <c r="E250" s="41"/>
      <c r="F250" s="692" t="str">
        <f t="shared" ref="F250:G250" si="87">IF(F226="","",F226)</f>
        <v/>
      </c>
      <c r="G250" s="693" t="str">
        <f t="shared" si="87"/>
        <v/>
      </c>
      <c r="H250" s="584"/>
      <c r="I250" s="798"/>
      <c r="J250" s="240"/>
    </row>
    <row r="251" spans="2:19" x14ac:dyDescent="0.2">
      <c r="B251" s="35" t="str">
        <f t="shared" ref="B251:C251" si="88">IF(B227="","",B227)</f>
        <v>Actifs courants</v>
      </c>
      <c r="C251" s="36" t="str">
        <f t="shared" si="88"/>
        <v/>
      </c>
      <c r="D251" s="569">
        <f>SUM(D245:D250)</f>
        <v>0</v>
      </c>
      <c r="E251" s="469"/>
      <c r="F251" s="698" t="str">
        <f t="shared" ref="F251:G251" si="89">IF(F227="","",F227)</f>
        <v>Passifs courants</v>
      </c>
      <c r="G251" s="698" t="str">
        <f t="shared" si="89"/>
        <v/>
      </c>
      <c r="H251" s="578">
        <f>SUM(H245:H250)</f>
        <v>0</v>
      </c>
      <c r="I251" s="798"/>
      <c r="J251" s="240"/>
    </row>
    <row r="252" spans="2:19" x14ac:dyDescent="0.2">
      <c r="B252" s="15" t="str">
        <f t="shared" ref="B252:C252" si="90">IF(B228="","",B228)</f>
        <v>Terrain</v>
      </c>
      <c r="C252" s="25" t="str">
        <f t="shared" si="90"/>
        <v/>
      </c>
      <c r="D252" s="570"/>
      <c r="E252" s="467"/>
      <c r="F252" s="701" t="str">
        <f t="shared" ref="F252:G252" si="91">IF(F228="","",F228)</f>
        <v>Dette à long terme</v>
      </c>
      <c r="G252" s="702" t="str">
        <f t="shared" si="91"/>
        <v/>
      </c>
      <c r="H252" s="594"/>
      <c r="I252" s="798"/>
      <c r="J252" s="240"/>
      <c r="L252" s="366"/>
    </row>
    <row r="253" spans="2:19" x14ac:dyDescent="0.2">
      <c r="B253" s="15" t="str">
        <f t="shared" ref="B253:C253" si="92">IF(B229="","",B229)</f>
        <v>Bâtiment</v>
      </c>
      <c r="C253" s="25" t="str">
        <f t="shared" si="92"/>
        <v/>
      </c>
      <c r="D253" s="575"/>
      <c r="E253" s="41"/>
      <c r="F253" s="703" t="str">
        <f t="shared" ref="F253:G253" si="93">IF(F229="","",F229)</f>
        <v>Avances des actionnaires</v>
      </c>
      <c r="G253" s="703" t="str">
        <f t="shared" si="93"/>
        <v/>
      </c>
      <c r="H253" s="593"/>
      <c r="I253" s="798"/>
      <c r="J253" s="240"/>
      <c r="L253" s="363"/>
    </row>
    <row r="254" spans="2:19" ht="13.5" customHeight="1" x14ac:dyDescent="0.2">
      <c r="B254" s="15" t="str">
        <f t="shared" ref="B254:C254" si="94">IF(B230="","",B230)</f>
        <v>Mobilier et agencements</v>
      </c>
      <c r="C254" s="25" t="str">
        <f t="shared" si="94"/>
        <v/>
      </c>
      <c r="D254" s="575"/>
      <c r="E254" s="41"/>
      <c r="F254" s="727" t="str">
        <f t="shared" ref="F254:G254" si="95">IF(F230="","",F230)</f>
        <v/>
      </c>
      <c r="G254" s="728" t="str">
        <f t="shared" si="95"/>
        <v/>
      </c>
      <c r="H254" s="592"/>
      <c r="I254" s="798"/>
      <c r="J254" s="240"/>
    </row>
    <row r="255" spans="2:19" x14ac:dyDescent="0.2">
      <c r="B255" s="15" t="str">
        <f t="shared" ref="B255:C255" si="96">IF(B231="","",B231)</f>
        <v>Machinerie et outillage</v>
      </c>
      <c r="C255" s="25" t="str">
        <f t="shared" si="96"/>
        <v/>
      </c>
      <c r="D255" s="575"/>
      <c r="E255" s="41"/>
      <c r="F255" s="694" t="str">
        <f t="shared" ref="F255:G255" si="97">IF(F231="","",F231)</f>
        <v>Passifs non courants</v>
      </c>
      <c r="G255" s="695" t="str">
        <f t="shared" si="97"/>
        <v/>
      </c>
      <c r="H255" s="589">
        <f>SUM(H252:H254)</f>
        <v>0</v>
      </c>
      <c r="I255" s="798"/>
      <c r="J255" s="240"/>
    </row>
    <row r="256" spans="2:19" x14ac:dyDescent="0.2">
      <c r="B256" s="15" t="str">
        <f t="shared" ref="B256:C256" si="98">IF(B232="","",B232)</f>
        <v>Autre</v>
      </c>
      <c r="C256" s="19" t="str">
        <f t="shared" si="98"/>
        <v/>
      </c>
      <c r="D256" s="575"/>
      <c r="E256" s="41"/>
      <c r="F256" s="15" t="str">
        <f t="shared" ref="F256:G256" si="99">IF(F232="","",F232)</f>
        <v/>
      </c>
      <c r="G256" s="204" t="str">
        <f t="shared" si="99"/>
        <v/>
      </c>
      <c r="H256" s="387"/>
      <c r="I256" s="798"/>
      <c r="J256" s="313"/>
    </row>
    <row r="257" spans="1:12" x14ac:dyDescent="0.2">
      <c r="B257" s="35" t="str">
        <f t="shared" ref="B257:C257" si="100">IF(B233="","",B233)</f>
        <v>Immobilisations nettes</v>
      </c>
      <c r="C257" s="36" t="str">
        <f t="shared" si="100"/>
        <v/>
      </c>
      <c r="D257" s="571">
        <f>SUM(D252:D256)</f>
        <v>0</v>
      </c>
      <c r="E257" s="42"/>
      <c r="F257" s="696" t="str">
        <f t="shared" ref="F257:G257" si="101">IF(F233="","",F233)</f>
        <v>Actions ordinaires</v>
      </c>
      <c r="G257" s="697" t="str">
        <f t="shared" si="101"/>
        <v/>
      </c>
      <c r="H257" s="580"/>
      <c r="I257" s="798"/>
      <c r="J257" s="305"/>
    </row>
    <row r="258" spans="1:12" x14ac:dyDescent="0.2">
      <c r="B258" s="202" t="str">
        <f t="shared" ref="B258:C258" si="102">IF(B234="","",B234)</f>
        <v/>
      </c>
      <c r="C258" s="203" t="str">
        <f t="shared" si="102"/>
        <v/>
      </c>
      <c r="D258" s="605"/>
      <c r="E258" s="42"/>
      <c r="F258" s="729" t="str">
        <f t="shared" ref="F258:G258" si="103">IF(F234="","",F234)</f>
        <v>Actions préférentielles</v>
      </c>
      <c r="G258" s="730" t="str">
        <f t="shared" si="103"/>
        <v/>
      </c>
      <c r="H258" s="585"/>
      <c r="I258" s="798"/>
      <c r="J258" s="306"/>
    </row>
    <row r="259" spans="1:12" x14ac:dyDescent="0.2">
      <c r="B259" s="51" t="str">
        <f t="shared" ref="B259:C259" si="104">IF(B235="","",B235)</f>
        <v>Recherche et développement</v>
      </c>
      <c r="C259" s="376" t="str">
        <f t="shared" si="104"/>
        <v/>
      </c>
      <c r="D259" s="576"/>
      <c r="E259" s="42"/>
      <c r="F259" s="735" t="str">
        <f t="shared" ref="F259:G259" si="105">IF(F235="","",F235)</f>
        <v>Bénéfices non distribués</v>
      </c>
      <c r="G259" s="736" t="str">
        <f t="shared" si="105"/>
        <v/>
      </c>
      <c r="H259" s="585"/>
      <c r="I259" s="798"/>
      <c r="J259" s="306"/>
      <c r="L259" s="363"/>
    </row>
    <row r="260" spans="1:12" x14ac:dyDescent="0.2">
      <c r="A260" s="7"/>
      <c r="B260" s="19" t="str">
        <f t="shared" ref="B260:C260" si="106">IF(B236="","",B236)</f>
        <v>Autres actifs</v>
      </c>
      <c r="C260" s="19" t="str">
        <f t="shared" si="106"/>
        <v/>
      </c>
      <c r="D260" s="530"/>
      <c r="E260" s="43"/>
      <c r="F260" s="737" t="str">
        <f t="shared" ref="F260:G260" si="107">IF(F236="","",F236)</f>
        <v>Surplus d'apport</v>
      </c>
      <c r="G260" s="738" t="str">
        <f t="shared" si="107"/>
        <v/>
      </c>
      <c r="H260" s="586"/>
      <c r="I260" s="798"/>
      <c r="J260" s="306"/>
    </row>
    <row r="261" spans="1:12" x14ac:dyDescent="0.2">
      <c r="B261" s="23" t="str">
        <f t="shared" ref="B261:C261" si="108">IF(B237="","",B237)</f>
        <v>Autres actifs</v>
      </c>
      <c r="C261" s="24" t="str">
        <f t="shared" si="108"/>
        <v/>
      </c>
      <c r="D261" s="591">
        <f>SUM(D259:D260)</f>
        <v>0</v>
      </c>
      <c r="E261" s="43"/>
      <c r="G261" s="188" t="str">
        <f>G237</f>
        <v>TOTAL CAPITAUX PROPRES</v>
      </c>
      <c r="H261" s="581">
        <f>SUM(H257:H260)</f>
        <v>0</v>
      </c>
      <c r="I261" s="799"/>
      <c r="J261" s="306"/>
    </row>
    <row r="262" spans="1:12" x14ac:dyDescent="0.2">
      <c r="A262" s="61"/>
      <c r="B262" s="1" t="str">
        <f t="shared" ref="B262:C262" si="109">IF(B238="","",B238)</f>
        <v/>
      </c>
      <c r="C262" s="1" t="str">
        <f t="shared" si="109"/>
        <v/>
      </c>
      <c r="D262" s="448"/>
      <c r="E262" s="42"/>
      <c r="H262" s="388"/>
      <c r="I262" s="307"/>
      <c r="J262" s="308"/>
      <c r="L262" s="363"/>
    </row>
    <row r="263" spans="1:12" x14ac:dyDescent="0.2">
      <c r="A263" s="61"/>
      <c r="B263" s="188" t="str">
        <f t="shared" ref="B263:C263" si="110">IF(B239="","",B239)</f>
        <v>ACTIF TOTAL</v>
      </c>
      <c r="C263" s="40" t="str">
        <f t="shared" si="110"/>
        <v/>
      </c>
      <c r="D263" s="590">
        <f>SUM(D251+D257+D261)</f>
        <v>0</v>
      </c>
      <c r="E263" s="389" t="str">
        <f>IF($H263&lt;&gt;$D263,"*","")</f>
        <v/>
      </c>
      <c r="F263" s="187"/>
      <c r="G263" s="188" t="str">
        <f>G239</f>
        <v>PASSIF + CAPITAUX PROPRES</v>
      </c>
      <c r="H263" s="590">
        <f>SUM(H257:H260,H251:H254)</f>
        <v>0</v>
      </c>
      <c r="I263" s="389" t="str">
        <f>IF(H263&lt;&gt;D263,"*","")</f>
        <v/>
      </c>
      <c r="J263" s="309"/>
      <c r="L263" s="360"/>
    </row>
    <row r="264" spans="1:12" x14ac:dyDescent="0.2">
      <c r="A264" s="61"/>
      <c r="B264" s="33"/>
      <c r="C264" s="33"/>
      <c r="D264" s="34"/>
      <c r="E264" s="158"/>
      <c r="F264" s="106"/>
      <c r="G264" s="106"/>
      <c r="H264" s="106"/>
      <c r="I264" s="107"/>
      <c r="J264" s="310"/>
      <c r="L264" s="159"/>
    </row>
    <row r="265" spans="1:12" x14ac:dyDescent="0.2">
      <c r="A265" s="61"/>
      <c r="B265" s="113" t="s">
        <v>649</v>
      </c>
      <c r="C265" s="60"/>
      <c r="D265" s="114"/>
      <c r="E265" s="115"/>
      <c r="F265" s="115"/>
      <c r="G265" s="115"/>
      <c r="H265" s="115"/>
      <c r="I265" s="116"/>
      <c r="J265" s="298"/>
      <c r="L265" s="361"/>
    </row>
    <row r="266" spans="1:12" ht="15.95" customHeight="1" x14ac:dyDescent="0.2">
      <c r="A266" s="61"/>
      <c r="B266" s="649"/>
      <c r="C266" s="650"/>
      <c r="D266" s="650"/>
      <c r="E266" s="650"/>
      <c r="F266" s="650"/>
      <c r="G266" s="650"/>
      <c r="H266" s="650"/>
      <c r="I266" s="651"/>
      <c r="J266" s="451"/>
      <c r="L266" s="368"/>
    </row>
    <row r="267" spans="1:12" ht="15.95" customHeight="1" x14ac:dyDescent="0.2">
      <c r="A267" s="61"/>
      <c r="B267" s="652"/>
      <c r="C267" s="653"/>
      <c r="D267" s="653"/>
      <c r="E267" s="653"/>
      <c r="F267" s="653"/>
      <c r="G267" s="653"/>
      <c r="H267" s="653"/>
      <c r="I267" s="654"/>
      <c r="J267" s="451"/>
      <c r="L267" s="368"/>
    </row>
    <row r="268" spans="1:12" ht="15.95" customHeight="1" x14ac:dyDescent="0.2">
      <c r="A268" s="61"/>
      <c r="B268" s="652"/>
      <c r="C268" s="653"/>
      <c r="D268" s="653"/>
      <c r="E268" s="653"/>
      <c r="F268" s="653"/>
      <c r="G268" s="653"/>
      <c r="H268" s="653"/>
      <c r="I268" s="654"/>
      <c r="J268" s="451"/>
      <c r="L268" s="368"/>
    </row>
    <row r="269" spans="1:12" ht="15.95" customHeight="1" x14ac:dyDescent="0.2">
      <c r="A269" s="60"/>
      <c r="B269" s="652"/>
      <c r="C269" s="653"/>
      <c r="D269" s="653"/>
      <c r="E269" s="653"/>
      <c r="F269" s="653"/>
      <c r="G269" s="653"/>
      <c r="H269" s="653"/>
      <c r="I269" s="654"/>
      <c r="J269" s="451"/>
      <c r="L269" s="368"/>
    </row>
    <row r="270" spans="1:12" ht="15.95" customHeight="1" x14ac:dyDescent="0.2">
      <c r="A270" s="61"/>
      <c r="B270" s="652"/>
      <c r="C270" s="653"/>
      <c r="D270" s="653"/>
      <c r="E270" s="653"/>
      <c r="F270" s="653"/>
      <c r="G270" s="653"/>
      <c r="H270" s="653"/>
      <c r="I270" s="654"/>
      <c r="J270" s="451"/>
      <c r="L270" s="368"/>
    </row>
    <row r="271" spans="1:12" ht="15.95" customHeight="1" x14ac:dyDescent="0.2">
      <c r="A271" s="61"/>
      <c r="B271" s="652"/>
      <c r="C271" s="653"/>
      <c r="D271" s="653"/>
      <c r="E271" s="653"/>
      <c r="F271" s="653"/>
      <c r="G271" s="653"/>
      <c r="H271" s="653"/>
      <c r="I271" s="654"/>
      <c r="J271" s="451"/>
      <c r="L271" s="368"/>
    </row>
    <row r="272" spans="1:12" ht="15.95" customHeight="1" x14ac:dyDescent="0.2">
      <c r="A272" s="61"/>
      <c r="B272" s="655"/>
      <c r="C272" s="656"/>
      <c r="D272" s="656"/>
      <c r="E272" s="656"/>
      <c r="F272" s="656"/>
      <c r="G272" s="656"/>
      <c r="H272" s="656"/>
      <c r="I272" s="657"/>
      <c r="J272" s="451"/>
      <c r="L272" s="368"/>
    </row>
    <row r="273" spans="2:12" ht="0.75" customHeight="1" x14ac:dyDescent="0.2">
      <c r="B273" s="216"/>
      <c r="C273" s="15"/>
      <c r="D273" s="217"/>
      <c r="E273" s="218"/>
      <c r="F273" s="218"/>
      <c r="G273" s="218"/>
      <c r="H273" s="218"/>
      <c r="I273" s="175"/>
      <c r="J273" s="300"/>
      <c r="L273" s="29"/>
    </row>
    <row r="274" spans="2:12" ht="81.95" customHeight="1" x14ac:dyDescent="0.2">
      <c r="B274" s="101"/>
      <c r="C274" s="30"/>
      <c r="D274" s="452"/>
      <c r="E274" s="453"/>
      <c r="F274" s="453"/>
      <c r="G274" s="453"/>
      <c r="H274" s="453"/>
      <c r="I274" s="453"/>
      <c r="J274" s="316"/>
      <c r="L274" s="29"/>
    </row>
    <row r="275" spans="2:12" ht="15" customHeight="1" x14ac:dyDescent="0.25">
      <c r="B275" s="57">
        <f ca="1">'2'!E5+1</f>
        <v>2016</v>
      </c>
      <c r="C275" s="47"/>
      <c r="D275" s="53" t="str">
        <f ca="1">CHOOSE('2'!E4+1,'2'!B32,'2'!B33,'2'!B34,'2'!B35,'2'!B36,'2'!B37,'2'!B38,'2'!B39,'2'!B40,'2'!B41,'2'!B42,'2'!B43,'2'!B32,'2'!B33,'2'!B34,'2'!B35,'2'!B36,'2'!B37,'2'!B38,'2'!B39,'2'!B40,'2'!B41,'2'!B42,'2'!B43)</f>
        <v>septembre</v>
      </c>
      <c r="E275" s="53" t="str">
        <f ca="1">CHOOSE('2'!E4+2,'2'!B32,'2'!B33,'2'!B34,'2'!B35,'2'!B36,'2'!B37,'2'!B38,'2'!B39,'2'!B40,'2'!B41,'2'!B42,'2'!B43,'2'!B32,'2'!B33,'2'!B34,'2'!B35,'2'!B36,'2'!B37,'2'!B38,'2'!B39,'2'!B40,'2'!B41,'2'!B42,'2'!B43)</f>
        <v>octobre</v>
      </c>
      <c r="F275" s="53" t="str">
        <f ca="1">CHOOSE('2'!E4+3,'2'!B32,'2'!B33,'2'!B34,'2'!B35,'2'!B36,'2'!B37,'2'!B38,'2'!B39,'2'!B40,'2'!B41,'2'!B42,'2'!B43,'2'!B32,'2'!B33,'2'!B34,'2'!B35,'2'!B36,'2'!B37,'2'!B38,'2'!B39,'2'!B40,'2'!B41,'2'!B42,'2'!B43)</f>
        <v>novembre</v>
      </c>
      <c r="G275" s="53" t="str">
        <f ca="1">CHOOSE('2'!E4+4,'2'!B32,'2'!B33,'2'!B34,'2'!B35,'2'!B36,'2'!B37,'2'!B38,'2'!B39,'2'!B40,'2'!B41,'2'!B42,'2'!B43,'2'!B32,'2'!B33,'2'!B34,'2'!B35,'2'!B36,'2'!B37,'2'!B38,'2'!B39,'2'!B40,'2'!B41,'2'!B42,'2'!B43)</f>
        <v>décembre</v>
      </c>
      <c r="H275" s="53" t="str">
        <f ca="1">CHOOSE('2'!E4+5,'2'!B32,'2'!B33,'2'!B34,'2'!B35,'2'!B36,'2'!B37,'2'!B38,'2'!B39,'2'!B40,'2'!B41,'2'!B42,'2'!B43,'2'!B32,'2'!B33,'2'!B34,'2'!B35,'2'!B36,'2'!B37,'2'!B38,'2'!B39,'2'!B40,'2'!B41,'2'!B42,'2'!B43)</f>
        <v>janvier</v>
      </c>
      <c r="I275" s="72" t="str">
        <f ca="1">CHOOSE('2'!E4+6,'2'!B32,'2'!B33,'2'!B34,'2'!B35,'2'!B36,'2'!B37,'2'!B38,'2'!B39,'2'!B40,'2'!B41,'2'!B42,'2'!B43,'2'!B32,'2'!B33,'2'!B34,'2'!B35,'2'!B36,'2'!B37,'2'!B38,'2'!B39,'2'!B40,'2'!B41,'2'!B42,'2'!B43)</f>
        <v>février</v>
      </c>
      <c r="J275" s="317"/>
      <c r="L275" s="369"/>
    </row>
    <row r="276" spans="2:12" x14ac:dyDescent="0.2">
      <c r="B276" s="25" t="s">
        <v>549</v>
      </c>
      <c r="C276" s="25"/>
      <c r="D276" s="543"/>
      <c r="E276" s="543"/>
      <c r="F276" s="543"/>
      <c r="G276" s="543"/>
      <c r="H276" s="543"/>
      <c r="I276" s="606"/>
      <c r="J276" s="318"/>
    </row>
    <row r="277" spans="2:12" x14ac:dyDescent="0.2">
      <c r="B277" s="19" t="s">
        <v>550</v>
      </c>
      <c r="C277" s="19"/>
      <c r="D277" s="530"/>
      <c r="E277" s="530"/>
      <c r="F277" s="530"/>
      <c r="G277" s="530"/>
      <c r="H277" s="530"/>
      <c r="I277" s="607"/>
      <c r="J277" s="318"/>
    </row>
    <row r="278" spans="2:12" x14ac:dyDescent="0.2">
      <c r="B278" s="26" t="s">
        <v>551</v>
      </c>
      <c r="C278" s="26"/>
      <c r="D278" s="608"/>
      <c r="E278" s="608"/>
      <c r="F278" s="608"/>
      <c r="G278" s="608"/>
      <c r="H278" s="608"/>
      <c r="I278" s="583"/>
      <c r="J278" s="318"/>
    </row>
    <row r="279" spans="2:12" x14ac:dyDescent="0.2">
      <c r="B279" s="22" t="s">
        <v>502</v>
      </c>
      <c r="C279" s="22"/>
      <c r="D279" s="531"/>
      <c r="E279" s="531"/>
      <c r="F279" s="531"/>
      <c r="G279" s="531"/>
      <c r="H279" s="531"/>
      <c r="I279" s="609"/>
      <c r="J279" s="318"/>
    </row>
    <row r="280" spans="2:12" x14ac:dyDescent="0.2">
      <c r="B280" s="35" t="s">
        <v>89</v>
      </c>
      <c r="C280" s="36"/>
      <c r="D280" s="555">
        <f t="shared" ref="D280:I280" si="111">SUM(D276:D279)</f>
        <v>0</v>
      </c>
      <c r="E280" s="555">
        <f t="shared" si="111"/>
        <v>0</v>
      </c>
      <c r="F280" s="555">
        <f>SUM(F276:F279)</f>
        <v>0</v>
      </c>
      <c r="G280" s="555">
        <f t="shared" si="111"/>
        <v>0</v>
      </c>
      <c r="H280" s="555">
        <f t="shared" si="111"/>
        <v>0</v>
      </c>
      <c r="I280" s="610">
        <f t="shared" si="111"/>
        <v>0</v>
      </c>
      <c r="J280" s="319"/>
      <c r="L280" s="363"/>
    </row>
    <row r="281" spans="2:12" x14ac:dyDescent="0.2">
      <c r="B281" s="51" t="s">
        <v>552</v>
      </c>
      <c r="C281" s="51"/>
      <c r="D281" s="611"/>
      <c r="E281" s="611"/>
      <c r="F281" s="611"/>
      <c r="G281" s="611"/>
      <c r="H281" s="611"/>
      <c r="I281" s="612"/>
      <c r="J281" s="318"/>
    </row>
    <row r="282" spans="2:12" x14ac:dyDescent="0.2">
      <c r="B282" s="19" t="s">
        <v>504</v>
      </c>
      <c r="C282" s="19"/>
      <c r="D282" s="530"/>
      <c r="E282" s="530"/>
      <c r="F282" s="530"/>
      <c r="G282" s="530"/>
      <c r="H282" s="530"/>
      <c r="I282" s="607"/>
      <c r="J282" s="318"/>
    </row>
    <row r="283" spans="2:12" x14ac:dyDescent="0.2">
      <c r="B283" s="19" t="s">
        <v>553</v>
      </c>
      <c r="C283" s="19"/>
      <c r="D283" s="530"/>
      <c r="E283" s="530"/>
      <c r="F283" s="530"/>
      <c r="G283" s="530"/>
      <c r="H283" s="530"/>
      <c r="I283" s="607"/>
      <c r="J283" s="318"/>
    </row>
    <row r="284" spans="2:12" x14ac:dyDescent="0.2">
      <c r="B284" s="19" t="s">
        <v>554</v>
      </c>
      <c r="C284" s="19"/>
      <c r="D284" s="530"/>
      <c r="E284" s="530"/>
      <c r="F284" s="530"/>
      <c r="G284" s="530"/>
      <c r="H284" s="530"/>
      <c r="I284" s="607"/>
      <c r="J284" s="318"/>
    </row>
    <row r="285" spans="2:12" x14ac:dyDescent="0.2">
      <c r="B285" s="19" t="s">
        <v>555</v>
      </c>
      <c r="C285" s="19"/>
      <c r="D285" s="530"/>
      <c r="E285" s="530"/>
      <c r="F285" s="530"/>
      <c r="G285" s="530"/>
      <c r="H285" s="530"/>
      <c r="I285" s="607"/>
      <c r="J285" s="318"/>
    </row>
    <row r="286" spans="2:12" x14ac:dyDescent="0.2">
      <c r="B286" s="19" t="s">
        <v>520</v>
      </c>
      <c r="C286" s="19"/>
      <c r="D286" s="530"/>
      <c r="E286" s="530"/>
      <c r="F286" s="530"/>
      <c r="G286" s="530"/>
      <c r="H286" s="530"/>
      <c r="I286" s="607"/>
      <c r="J286" s="318"/>
    </row>
    <row r="287" spans="2:12" x14ac:dyDescent="0.2">
      <c r="B287" s="19" t="s">
        <v>556</v>
      </c>
      <c r="C287" s="19"/>
      <c r="D287" s="530"/>
      <c r="E287" s="530"/>
      <c r="F287" s="530"/>
      <c r="G287" s="530"/>
      <c r="H287" s="530"/>
      <c r="I287" s="607"/>
      <c r="J287" s="318"/>
    </row>
    <row r="288" spans="2:12" x14ac:dyDescent="0.2">
      <c r="B288" s="19" t="s">
        <v>557</v>
      </c>
      <c r="C288" s="19"/>
      <c r="D288" s="530"/>
      <c r="E288" s="530"/>
      <c r="F288" s="530"/>
      <c r="G288" s="530"/>
      <c r="H288" s="530"/>
      <c r="I288" s="607"/>
      <c r="J288" s="318"/>
    </row>
    <row r="289" spans="2:12" x14ac:dyDescent="0.2">
      <c r="B289" s="320" t="s">
        <v>502</v>
      </c>
      <c r="C289" s="54"/>
      <c r="D289" s="613"/>
      <c r="E289" s="613"/>
      <c r="F289" s="613"/>
      <c r="G289" s="613"/>
      <c r="H289" s="613"/>
      <c r="I289" s="614"/>
      <c r="J289" s="318"/>
      <c r="L289" s="220"/>
    </row>
    <row r="290" spans="2:12" ht="22.5" customHeight="1" x14ac:dyDescent="0.2">
      <c r="B290" s="35" t="s">
        <v>90</v>
      </c>
      <c r="C290" s="36"/>
      <c r="D290" s="555">
        <f t="shared" ref="D290:I290" si="112">SUM(D281:D289)</f>
        <v>0</v>
      </c>
      <c r="E290" s="555">
        <f t="shared" si="112"/>
        <v>0</v>
      </c>
      <c r="F290" s="555">
        <f t="shared" si="112"/>
        <v>0</v>
      </c>
      <c r="G290" s="555">
        <f t="shared" si="112"/>
        <v>0</v>
      </c>
      <c r="H290" s="555">
        <f t="shared" si="112"/>
        <v>0</v>
      </c>
      <c r="I290" s="610">
        <f t="shared" si="112"/>
        <v>0</v>
      </c>
      <c r="J290" s="319"/>
      <c r="L290" s="363"/>
    </row>
    <row r="291" spans="2:12" x14ac:dyDescent="0.2">
      <c r="B291" s="51" t="s">
        <v>385</v>
      </c>
      <c r="C291" s="51"/>
      <c r="D291" s="615">
        <f>D280-D290</f>
        <v>0</v>
      </c>
      <c r="E291" s="615">
        <f t="shared" ref="E291:I291" si="113">E280-E290</f>
        <v>0</v>
      </c>
      <c r="F291" s="615">
        <f>F280-F290</f>
        <v>0</v>
      </c>
      <c r="G291" s="615">
        <f t="shared" si="113"/>
        <v>0</v>
      </c>
      <c r="H291" s="615">
        <f t="shared" si="113"/>
        <v>0</v>
      </c>
      <c r="I291" s="616">
        <f t="shared" si="113"/>
        <v>0</v>
      </c>
      <c r="J291" s="318"/>
    </row>
    <row r="292" spans="2:12" x14ac:dyDescent="0.2">
      <c r="B292" s="26" t="s">
        <v>559</v>
      </c>
      <c r="C292" s="26"/>
      <c r="D292" s="617"/>
      <c r="E292" s="617"/>
      <c r="F292" s="617"/>
      <c r="G292" s="617"/>
      <c r="H292" s="617">
        <f>IF(G293&gt;0,G293,0)</f>
        <v>0</v>
      </c>
      <c r="I292" s="617">
        <f>IF(H293&gt;0,H293,0)</f>
        <v>0</v>
      </c>
      <c r="J292" s="318"/>
    </row>
    <row r="293" spans="2:12" x14ac:dyDescent="0.2">
      <c r="B293" s="188" t="s">
        <v>560</v>
      </c>
      <c r="C293" s="56"/>
      <c r="D293" s="618">
        <f>D292+D291</f>
        <v>0</v>
      </c>
      <c r="E293" s="618">
        <f t="shared" ref="E293:I293" si="114">E292+E291</f>
        <v>0</v>
      </c>
      <c r="F293" s="618">
        <f>F292+F291</f>
        <v>0</v>
      </c>
      <c r="G293" s="618">
        <f t="shared" si="114"/>
        <v>0</v>
      </c>
      <c r="H293" s="618">
        <f t="shared" si="114"/>
        <v>0</v>
      </c>
      <c r="I293" s="619">
        <f t="shared" si="114"/>
        <v>0</v>
      </c>
      <c r="J293" s="321"/>
      <c r="L293" s="360"/>
    </row>
    <row r="294" spans="2:12" ht="9" customHeight="1" x14ac:dyDescent="0.2">
      <c r="B294" s="30"/>
      <c r="C294" s="30"/>
      <c r="D294" s="55"/>
      <c r="E294" s="55"/>
      <c r="F294" s="55"/>
      <c r="G294" s="55"/>
      <c r="H294" s="55"/>
      <c r="I294" s="73"/>
      <c r="J294" s="318"/>
    </row>
    <row r="295" spans="2:12" x14ac:dyDescent="0.2">
      <c r="B295" s="139" t="str">
        <f ca="1">B275 &amp;" (suite)"</f>
        <v>2016 (suite)</v>
      </c>
      <c r="C295" s="47"/>
      <c r="D295" s="53" t="str">
        <f ca="1">CHOOSE('2'!E4+7,'2'!B32,'2'!B33,'2'!B34,'2'!B35,'2'!B36,'2'!B37,'2'!B38,'2'!B39,'2'!B40,'2'!B41,'2'!B42,'2'!B43,'2'!B32,'2'!B33,'2'!B34,'2'!B35,'2'!B36,'2'!B37,'2'!B38,'2'!B39,'2'!B40,'2'!B41,'2'!B42,'2'!B43)</f>
        <v>mars</v>
      </c>
      <c r="E295" s="53" t="str">
        <f ca="1">CHOOSE('2'!E4+8,'2'!B32,'2'!B33,'2'!B34,'2'!B35,'2'!B36,'2'!B37,'2'!B38,'2'!B39,'2'!B40,'2'!B41,'2'!B42,'2'!B43,'2'!B32,'2'!B33,'2'!B34,'2'!B35,'2'!B36,'2'!B37,'2'!B38,'2'!B39,'2'!B40,'2'!B41,'2'!B42,'2'!B43)</f>
        <v>avril</v>
      </c>
      <c r="F295" s="53" t="str">
        <f ca="1">CHOOSE('2'!E4+9,'2'!B32,'2'!B33,'2'!B34,'2'!B35,'2'!B36,'2'!B37,'2'!B38,'2'!B39,'2'!B40,'2'!B41,'2'!B42,'2'!B43,'2'!B32,'2'!B33,'2'!B34,'2'!B35,'2'!B36,'2'!B37,'2'!B38,'2'!B39,'2'!B40,'2'!B41,'2'!B42,'2'!B43)</f>
        <v>mai</v>
      </c>
      <c r="G295" s="53" t="str">
        <f ca="1">CHOOSE('2'!E4+10,'2'!B32,'2'!B33,'2'!B34,'2'!B35,'2'!B36,'2'!B37,'2'!B38,'2'!B39,'2'!B40,'2'!B41,'2'!B42,'2'!B43,'2'!B32,'2'!B33,'2'!B34,'2'!B35,'2'!B36,'2'!B37,'2'!B38,'2'!B39,'2'!B40,'2'!B41,'2'!B42,'2'!B43)</f>
        <v>juin</v>
      </c>
      <c r="H295" s="53" t="str">
        <f ca="1">CHOOSE('2'!E4+11,'2'!B32,'2'!B33,'2'!B34,'2'!B35,'2'!B36,'2'!B37,'2'!B38,'2'!B39,'2'!B40,'2'!B41,'2'!B42,'2'!B43,'2'!B32,'2'!B33,'2'!B34,'2'!B35,'2'!B36,'2'!B37,'2'!B38,'2'!B39,'2'!B40,'2'!B41,'2'!B42,'2'!B43)</f>
        <v>juillet</v>
      </c>
      <c r="I295" s="53" t="str">
        <f ca="1">CHOOSE('2'!E4+12,'2'!B32,'2'!B33,'2'!B34,'2'!B35,'2'!B36,'2'!B37,'2'!B38,'2'!B39,'2'!B40,'2'!B41,'2'!B42,'2'!B43,'2'!B32,'2'!B33,'2'!B34,'2'!B35,'2'!B36,'2'!B37,'2'!B38,'2'!B39,'2'!B40,'2'!B41,'2'!B42,'2'!B43)</f>
        <v>août</v>
      </c>
      <c r="J295" s="317"/>
      <c r="L295" s="370"/>
    </row>
    <row r="296" spans="2:12" x14ac:dyDescent="0.2">
      <c r="B296" s="25" t="str">
        <f>B276</f>
        <v>Recouvrement - ventes</v>
      </c>
      <c r="C296" s="25"/>
      <c r="D296" s="543"/>
      <c r="E296" s="543"/>
      <c r="F296" s="543"/>
      <c r="G296" s="543"/>
      <c r="H296" s="543"/>
      <c r="I296" s="606"/>
      <c r="J296" s="318"/>
    </row>
    <row r="297" spans="2:12" x14ac:dyDescent="0.2">
      <c r="B297" s="19" t="str">
        <f>B277</f>
        <v>Prêts et investissements</v>
      </c>
      <c r="C297" s="19"/>
      <c r="D297" s="530"/>
      <c r="E297" s="530"/>
      <c r="F297" s="530"/>
      <c r="G297" s="530"/>
      <c r="H297" s="530"/>
      <c r="I297" s="607"/>
      <c r="J297" s="318"/>
    </row>
    <row r="298" spans="2:12" x14ac:dyDescent="0.2">
      <c r="B298" s="19" t="str">
        <f>B278</f>
        <v>Vente d'actifs</v>
      </c>
      <c r="C298" s="26"/>
      <c r="D298" s="608"/>
      <c r="E298" s="608"/>
      <c r="F298" s="608"/>
      <c r="G298" s="608"/>
      <c r="H298" s="608"/>
      <c r="I298" s="583"/>
      <c r="J298" s="318"/>
    </row>
    <row r="299" spans="2:12" x14ac:dyDescent="0.2">
      <c r="B299" s="22" t="str">
        <f t="shared" ref="B299:B313" si="115">B279</f>
        <v>Autre</v>
      </c>
      <c r="C299" s="22"/>
      <c r="D299" s="531"/>
      <c r="E299" s="531"/>
      <c r="F299" s="531"/>
      <c r="G299" s="531"/>
      <c r="H299" s="531"/>
      <c r="I299" s="609"/>
      <c r="J299" s="318"/>
    </row>
    <row r="300" spans="2:12" ht="22.5" customHeight="1" x14ac:dyDescent="0.2">
      <c r="B300" s="35" t="str">
        <f t="shared" si="115"/>
        <v>Provenance fonds - Total</v>
      </c>
      <c r="C300" s="36"/>
      <c r="D300" s="571">
        <f>SUM(D296:D299)</f>
        <v>0</v>
      </c>
      <c r="E300" s="571">
        <f t="shared" ref="E300:I300" si="116">SUM(E296:E299)</f>
        <v>0</v>
      </c>
      <c r="F300" s="571">
        <f t="shared" si="116"/>
        <v>0</v>
      </c>
      <c r="G300" s="571">
        <f>SUM(G296:G299)</f>
        <v>0</v>
      </c>
      <c r="H300" s="571">
        <f t="shared" si="116"/>
        <v>0</v>
      </c>
      <c r="I300" s="620">
        <f t="shared" si="116"/>
        <v>0</v>
      </c>
      <c r="J300" s="319"/>
      <c r="L300" s="363"/>
    </row>
    <row r="301" spans="2:12" x14ac:dyDescent="0.2">
      <c r="B301" s="51" t="str">
        <f t="shared" si="115"/>
        <v>Paiement des achats</v>
      </c>
      <c r="C301" s="51"/>
      <c r="D301" s="576"/>
      <c r="E301" s="576"/>
      <c r="F301" s="576"/>
      <c r="G301" s="576"/>
      <c r="H301" s="576"/>
      <c r="I301" s="621"/>
      <c r="J301" s="318"/>
    </row>
    <row r="302" spans="2:12" x14ac:dyDescent="0.2">
      <c r="B302" s="19" t="str">
        <f t="shared" si="115"/>
        <v>Main-d'œuvre directe</v>
      </c>
      <c r="C302" s="19"/>
      <c r="D302" s="530"/>
      <c r="E302" s="530"/>
      <c r="F302" s="530"/>
      <c r="G302" s="530"/>
      <c r="H302" s="530"/>
      <c r="I302" s="607"/>
      <c r="J302" s="318"/>
    </row>
    <row r="303" spans="2:12" x14ac:dyDescent="0.2">
      <c r="B303" s="19" t="str">
        <f t="shared" si="115"/>
        <v>Réparations et entretien</v>
      </c>
      <c r="C303" s="19"/>
      <c r="D303" s="530"/>
      <c r="E303" s="530"/>
      <c r="F303" s="530"/>
      <c r="G303" s="530"/>
      <c r="H303" s="530"/>
      <c r="I303" s="607"/>
      <c r="J303" s="318"/>
    </row>
    <row r="304" spans="2:12" x14ac:dyDescent="0.2">
      <c r="B304" s="19" t="str">
        <f t="shared" si="115"/>
        <v>Services publics et taxes</v>
      </c>
      <c r="C304" s="19"/>
      <c r="D304" s="530"/>
      <c r="E304" s="530"/>
      <c r="F304" s="530"/>
      <c r="G304" s="530"/>
      <c r="H304" s="530"/>
      <c r="I304" s="607"/>
      <c r="J304" s="318"/>
    </row>
    <row r="305" spans="2:12" x14ac:dyDescent="0.2">
      <c r="B305" s="19" t="str">
        <f t="shared" si="115"/>
        <v>Frais de vente</v>
      </c>
      <c r="C305" s="19"/>
      <c r="D305" s="530"/>
      <c r="E305" s="530"/>
      <c r="F305" s="530"/>
      <c r="G305" s="530"/>
      <c r="H305" s="530"/>
      <c r="I305" s="607"/>
      <c r="J305" s="318"/>
    </row>
    <row r="306" spans="2:12" x14ac:dyDescent="0.2">
      <c r="B306" s="19" t="str">
        <f t="shared" si="115"/>
        <v>Frais administratifs</v>
      </c>
      <c r="C306" s="19"/>
      <c r="D306" s="530"/>
      <c r="E306" s="530"/>
      <c r="F306" s="530"/>
      <c r="G306" s="530"/>
      <c r="H306" s="530"/>
      <c r="I306" s="607"/>
      <c r="J306" s="318"/>
    </row>
    <row r="307" spans="2:12" x14ac:dyDescent="0.2">
      <c r="B307" s="19" t="str">
        <f t="shared" si="115"/>
        <v>Intérêt</v>
      </c>
      <c r="C307" s="19"/>
      <c r="D307" s="530"/>
      <c r="E307" s="530"/>
      <c r="F307" s="530"/>
      <c r="G307" s="530"/>
      <c r="H307" s="530"/>
      <c r="I307" s="607"/>
      <c r="J307" s="318"/>
    </row>
    <row r="308" spans="2:12" x14ac:dyDescent="0.2">
      <c r="B308" s="19" t="str">
        <f t="shared" si="115"/>
        <v>Paiement de la dette</v>
      </c>
      <c r="C308" s="19"/>
      <c r="D308" s="530"/>
      <c r="E308" s="530"/>
      <c r="F308" s="530"/>
      <c r="G308" s="530"/>
      <c r="H308" s="530"/>
      <c r="I308" s="607"/>
      <c r="J308" s="318"/>
    </row>
    <row r="309" spans="2:12" x14ac:dyDescent="0.2">
      <c r="B309" s="54" t="str">
        <f>IF(B289="","",B289)</f>
        <v>Autre</v>
      </c>
      <c r="C309" s="54"/>
      <c r="D309" s="613"/>
      <c r="E309" s="613"/>
      <c r="F309" s="613"/>
      <c r="G309" s="613"/>
      <c r="H309" s="613"/>
      <c r="I309" s="614"/>
      <c r="J309" s="318"/>
    </row>
    <row r="310" spans="2:12" ht="18.75" customHeight="1" x14ac:dyDescent="0.2">
      <c r="B310" s="35" t="str">
        <f t="shared" si="115"/>
        <v>Utilisation fonds - Total</v>
      </c>
      <c r="C310" s="36"/>
      <c r="D310" s="571">
        <f>SUM(D301:D309)</f>
        <v>0</v>
      </c>
      <c r="E310" s="571">
        <f t="shared" ref="E310:H310" si="117">SUM(E301:E309)</f>
        <v>0</v>
      </c>
      <c r="F310" s="571">
        <f t="shared" si="117"/>
        <v>0</v>
      </c>
      <c r="G310" s="571">
        <f t="shared" si="117"/>
        <v>0</v>
      </c>
      <c r="H310" s="571">
        <f t="shared" si="117"/>
        <v>0</v>
      </c>
      <c r="I310" s="620">
        <f>SUM(I301:I309)</f>
        <v>0</v>
      </c>
      <c r="J310" s="319"/>
      <c r="L310" s="363"/>
    </row>
    <row r="311" spans="2:12" x14ac:dyDescent="0.2">
      <c r="B311" s="51" t="str">
        <f t="shared" si="115"/>
        <v>Excédent / (déficit)</v>
      </c>
      <c r="C311" s="51"/>
      <c r="D311" s="622">
        <f t="shared" ref="D311:I311" si="118">D300-D310</f>
        <v>0</v>
      </c>
      <c r="E311" s="622">
        <f t="shared" si="118"/>
        <v>0</v>
      </c>
      <c r="F311" s="622">
        <f t="shared" si="118"/>
        <v>0</v>
      </c>
      <c r="G311" s="622">
        <f t="shared" si="118"/>
        <v>0</v>
      </c>
      <c r="H311" s="622">
        <f t="shared" si="118"/>
        <v>0</v>
      </c>
      <c r="I311" s="623">
        <f t="shared" si="118"/>
        <v>0</v>
      </c>
      <c r="J311" s="318"/>
    </row>
    <row r="312" spans="2:12" x14ac:dyDescent="0.2">
      <c r="B312" s="26" t="str">
        <f t="shared" si="115"/>
        <v>Encaisse au début</v>
      </c>
      <c r="C312" s="26"/>
      <c r="D312" s="624">
        <f>IF(I293&gt;0,I293,0)</f>
        <v>0</v>
      </c>
      <c r="E312" s="624">
        <f>IF(D313&gt;0,D313,0)</f>
        <v>0</v>
      </c>
      <c r="F312" s="624">
        <f>IF(E313&gt;0,E313,0)</f>
        <v>0</v>
      </c>
      <c r="G312" s="624">
        <f>IF(F313&gt;0,F313,0)</f>
        <v>0</v>
      </c>
      <c r="H312" s="624">
        <f>IF(G313&gt;0,G313,0)</f>
        <v>0</v>
      </c>
      <c r="I312" s="624">
        <f>IF(H313&gt;0,H313,0)</f>
        <v>0</v>
      </c>
      <c r="J312" s="318"/>
    </row>
    <row r="313" spans="2:12" x14ac:dyDescent="0.2">
      <c r="B313" s="188" t="str">
        <f t="shared" si="115"/>
        <v>ENCAISSE / PRÊT REQUIS</v>
      </c>
      <c r="C313" s="56"/>
      <c r="D313" s="625">
        <f>D312+D311</f>
        <v>0</v>
      </c>
      <c r="E313" s="625">
        <f t="shared" ref="E313:I313" si="119">E312+E311</f>
        <v>0</v>
      </c>
      <c r="F313" s="625">
        <f t="shared" si="119"/>
        <v>0</v>
      </c>
      <c r="G313" s="625">
        <f t="shared" si="119"/>
        <v>0</v>
      </c>
      <c r="H313" s="625">
        <f t="shared" si="119"/>
        <v>0</v>
      </c>
      <c r="I313" s="626">
        <f t="shared" si="119"/>
        <v>0</v>
      </c>
      <c r="J313" s="321"/>
      <c r="L313" s="360"/>
    </row>
    <row r="314" spans="2:12" ht="9" customHeight="1" x14ac:dyDescent="0.2">
      <c r="D314" s="43"/>
      <c r="E314" s="43"/>
      <c r="F314" s="43"/>
      <c r="G314" s="43"/>
      <c r="H314" s="43"/>
      <c r="I314" s="74"/>
      <c r="J314" s="318"/>
    </row>
    <row r="315" spans="2:12" ht="9.9499999999999993" customHeight="1" x14ac:dyDescent="0.2">
      <c r="B315" s="13" t="s">
        <v>561</v>
      </c>
      <c r="C315" s="7"/>
      <c r="D315" s="108"/>
      <c r="E315" s="108"/>
      <c r="F315" s="108"/>
      <c r="G315" s="108"/>
      <c r="H315" s="108"/>
      <c r="I315" s="109"/>
      <c r="J315" s="318"/>
      <c r="L315" s="13"/>
    </row>
    <row r="316" spans="2:12" ht="14.25" customHeight="1" x14ac:dyDescent="0.25">
      <c r="B316" s="57">
        <f ca="1">B275+1</f>
        <v>2017</v>
      </c>
      <c r="C316" s="47"/>
      <c r="D316" s="53" t="str">
        <f t="shared" ref="D316:I316" ca="1" si="120">D275</f>
        <v>septembre</v>
      </c>
      <c r="E316" s="53" t="str">
        <f t="shared" ca="1" si="120"/>
        <v>octobre</v>
      </c>
      <c r="F316" s="53" t="str">
        <f t="shared" ca="1" si="120"/>
        <v>novembre</v>
      </c>
      <c r="G316" s="53" t="str">
        <f t="shared" ca="1" si="120"/>
        <v>décembre</v>
      </c>
      <c r="H316" s="53" t="str">
        <f t="shared" ca="1" si="120"/>
        <v>janvier</v>
      </c>
      <c r="I316" s="72" t="str">
        <f t="shared" ca="1" si="120"/>
        <v>février</v>
      </c>
      <c r="J316" s="317"/>
      <c r="L316" s="369"/>
    </row>
    <row r="317" spans="2:12" x14ac:dyDescent="0.2">
      <c r="B317" s="25" t="str">
        <f>B276</f>
        <v>Recouvrement - ventes</v>
      </c>
      <c r="C317" s="25"/>
      <c r="D317" s="627"/>
      <c r="E317" s="627"/>
      <c r="F317" s="627"/>
      <c r="G317" s="627"/>
      <c r="H317" s="627"/>
      <c r="I317" s="627"/>
      <c r="J317" s="318"/>
    </row>
    <row r="318" spans="2:12" x14ac:dyDescent="0.2">
      <c r="B318" s="19" t="str">
        <f>B277</f>
        <v>Prêts et investissements</v>
      </c>
      <c r="C318" s="19"/>
      <c r="D318" s="530"/>
      <c r="E318" s="530"/>
      <c r="F318" s="530"/>
      <c r="G318" s="530"/>
      <c r="H318" s="530"/>
      <c r="I318" s="530"/>
      <c r="J318" s="318"/>
    </row>
    <row r="319" spans="2:12" x14ac:dyDescent="0.2">
      <c r="B319" s="19" t="str">
        <f>B278</f>
        <v>Vente d'actifs</v>
      </c>
      <c r="C319" s="26"/>
      <c r="D319" s="608"/>
      <c r="E319" s="608"/>
      <c r="F319" s="608"/>
      <c r="G319" s="608"/>
      <c r="H319" s="608"/>
      <c r="I319" s="608"/>
      <c r="J319" s="318"/>
    </row>
    <row r="320" spans="2:12" x14ac:dyDescent="0.2">
      <c r="B320" s="22" t="str">
        <f t="shared" ref="B320:B334" si="121">B279</f>
        <v>Autre</v>
      </c>
      <c r="C320" s="22"/>
      <c r="D320" s="531"/>
      <c r="E320" s="531"/>
      <c r="F320" s="531"/>
      <c r="G320" s="531"/>
      <c r="H320" s="531"/>
      <c r="I320" s="531"/>
      <c r="J320" s="318"/>
    </row>
    <row r="321" spans="2:12" ht="18.75" customHeight="1" x14ac:dyDescent="0.2">
      <c r="B321" s="35" t="str">
        <f t="shared" si="121"/>
        <v>Provenance fonds - Total</v>
      </c>
      <c r="C321" s="36"/>
      <c r="D321" s="571">
        <f t="shared" ref="D321" si="122">SUM(D317:D320)</f>
        <v>0</v>
      </c>
      <c r="E321" s="571"/>
      <c r="F321" s="571">
        <f t="shared" ref="F321:I321" si="123">SUM(F317:F320)</f>
        <v>0</v>
      </c>
      <c r="G321" s="571">
        <f t="shared" si="123"/>
        <v>0</v>
      </c>
      <c r="H321" s="571">
        <f t="shared" si="123"/>
        <v>0</v>
      </c>
      <c r="I321" s="571">
        <f t="shared" si="123"/>
        <v>0</v>
      </c>
      <c r="J321" s="319"/>
      <c r="L321" s="363"/>
    </row>
    <row r="322" spans="2:12" x14ac:dyDescent="0.2">
      <c r="B322" s="51" t="str">
        <f t="shared" si="121"/>
        <v>Paiement des achats</v>
      </c>
      <c r="C322" s="51"/>
      <c r="D322" s="576"/>
      <c r="E322" s="576"/>
      <c r="F322" s="576"/>
      <c r="G322" s="576"/>
      <c r="H322" s="576"/>
      <c r="I322" s="576"/>
      <c r="J322" s="318"/>
    </row>
    <row r="323" spans="2:12" x14ac:dyDescent="0.2">
      <c r="B323" s="19" t="str">
        <f t="shared" si="121"/>
        <v>Main-d'œuvre directe</v>
      </c>
      <c r="C323" s="19"/>
      <c r="D323" s="530"/>
      <c r="E323" s="530"/>
      <c r="F323" s="530"/>
      <c r="G323" s="530"/>
      <c r="H323" s="530"/>
      <c r="I323" s="530"/>
      <c r="J323" s="318"/>
    </row>
    <row r="324" spans="2:12" x14ac:dyDescent="0.2">
      <c r="B324" s="19" t="str">
        <f t="shared" si="121"/>
        <v>Réparations et entretien</v>
      </c>
      <c r="C324" s="19"/>
      <c r="D324" s="530"/>
      <c r="E324" s="530"/>
      <c r="F324" s="530"/>
      <c r="G324" s="530"/>
      <c r="H324" s="530"/>
      <c r="I324" s="530"/>
      <c r="J324" s="318"/>
    </row>
    <row r="325" spans="2:12" x14ac:dyDescent="0.2">
      <c r="B325" s="19" t="str">
        <f t="shared" si="121"/>
        <v>Services publics et taxes</v>
      </c>
      <c r="C325" s="19"/>
      <c r="D325" s="530"/>
      <c r="E325" s="530"/>
      <c r="F325" s="530"/>
      <c r="G325" s="530"/>
      <c r="H325" s="530"/>
      <c r="I325" s="530"/>
      <c r="J325" s="318"/>
    </row>
    <row r="326" spans="2:12" x14ac:dyDescent="0.2">
      <c r="B326" s="19" t="str">
        <f t="shared" si="121"/>
        <v>Frais de vente</v>
      </c>
      <c r="C326" s="19"/>
      <c r="D326" s="530"/>
      <c r="E326" s="530"/>
      <c r="F326" s="530"/>
      <c r="G326" s="530"/>
      <c r="H326" s="530"/>
      <c r="I326" s="530"/>
      <c r="J326" s="318"/>
    </row>
    <row r="327" spans="2:12" x14ac:dyDescent="0.2">
      <c r="B327" s="19" t="str">
        <f t="shared" si="121"/>
        <v>Frais administratifs</v>
      </c>
      <c r="C327" s="19"/>
      <c r="D327" s="530"/>
      <c r="E327" s="530"/>
      <c r="F327" s="530"/>
      <c r="G327" s="530"/>
      <c r="H327" s="530"/>
      <c r="I327" s="530"/>
      <c r="J327" s="318"/>
    </row>
    <row r="328" spans="2:12" x14ac:dyDescent="0.2">
      <c r="B328" s="19" t="str">
        <f t="shared" si="121"/>
        <v>Intérêt</v>
      </c>
      <c r="C328" s="19"/>
      <c r="D328" s="530"/>
      <c r="E328" s="530"/>
      <c r="F328" s="530"/>
      <c r="G328" s="530"/>
      <c r="H328" s="530"/>
      <c r="I328" s="530"/>
      <c r="J328" s="318"/>
    </row>
    <row r="329" spans="2:12" x14ac:dyDescent="0.2">
      <c r="B329" s="19" t="str">
        <f t="shared" si="121"/>
        <v>Paiement de la dette</v>
      </c>
      <c r="C329" s="19"/>
      <c r="D329" s="530"/>
      <c r="E329" s="530"/>
      <c r="F329" s="530"/>
      <c r="G329" s="530"/>
      <c r="H329" s="530"/>
      <c r="I329" s="530"/>
      <c r="J329" s="318"/>
    </row>
    <row r="330" spans="2:12" x14ac:dyDescent="0.2">
      <c r="B330" s="19" t="str">
        <f t="shared" si="121"/>
        <v>Autre</v>
      </c>
      <c r="C330" s="54"/>
      <c r="D330" s="613"/>
      <c r="E330" s="613"/>
      <c r="F330" s="613"/>
      <c r="G330" s="613"/>
      <c r="H330" s="613"/>
      <c r="I330" s="613"/>
      <c r="J330" s="318"/>
    </row>
    <row r="331" spans="2:12" ht="22.5" customHeight="1" x14ac:dyDescent="0.2">
      <c r="B331" s="35" t="str">
        <f t="shared" si="121"/>
        <v>Utilisation fonds - Total</v>
      </c>
      <c r="C331" s="322"/>
      <c r="D331" s="571">
        <f t="shared" ref="D331" si="124">SUM(D322:D330)</f>
        <v>0</v>
      </c>
      <c r="E331" s="571"/>
      <c r="F331" s="571">
        <f>SUM(F322:F330)</f>
        <v>0</v>
      </c>
      <c r="G331" s="571">
        <f t="shared" ref="G331:I331" si="125">SUM(G322:G330)</f>
        <v>0</v>
      </c>
      <c r="H331" s="571">
        <f t="shared" si="125"/>
        <v>0</v>
      </c>
      <c r="I331" s="571">
        <f t="shared" si="125"/>
        <v>0</v>
      </c>
      <c r="J331" s="319"/>
      <c r="L331" s="363"/>
    </row>
    <row r="332" spans="2:12" x14ac:dyDescent="0.2">
      <c r="B332" s="51" t="str">
        <f t="shared" si="121"/>
        <v>Excédent / (déficit)</v>
      </c>
      <c r="C332" s="323"/>
      <c r="D332" s="622">
        <f t="shared" ref="D332:I332" si="126">D321-D331</f>
        <v>0</v>
      </c>
      <c r="E332" s="622">
        <f t="shared" si="126"/>
        <v>0</v>
      </c>
      <c r="F332" s="622">
        <f t="shared" si="126"/>
        <v>0</v>
      </c>
      <c r="G332" s="622">
        <f t="shared" si="126"/>
        <v>0</v>
      </c>
      <c r="H332" s="622">
        <f t="shared" si="126"/>
        <v>0</v>
      </c>
      <c r="I332" s="622">
        <f t="shared" si="126"/>
        <v>0</v>
      </c>
      <c r="J332" s="318"/>
    </row>
    <row r="333" spans="2:12" x14ac:dyDescent="0.2">
      <c r="B333" s="26" t="str">
        <f t="shared" si="121"/>
        <v>Encaisse au début</v>
      </c>
      <c r="C333" s="26"/>
      <c r="D333" s="624">
        <f>IF(I313&gt;K3380,I313,0)</f>
        <v>0</v>
      </c>
      <c r="E333" s="624">
        <f>IF(D334&gt;0,D334,0)</f>
        <v>0</v>
      </c>
      <c r="F333" s="624">
        <f>IF(E334&gt;0,E334,0)</f>
        <v>0</v>
      </c>
      <c r="G333" s="624">
        <f>IF(F334&gt;0,F334,0)</f>
        <v>0</v>
      </c>
      <c r="H333" s="624">
        <f>IF(G334&gt;0,G334,0)</f>
        <v>0</v>
      </c>
      <c r="I333" s="624">
        <f>IF(H334&gt;0,H334,0)</f>
        <v>0</v>
      </c>
      <c r="J333" s="318"/>
    </row>
    <row r="334" spans="2:12" x14ac:dyDescent="0.2">
      <c r="B334" s="188" t="str">
        <f t="shared" si="121"/>
        <v>ENCAISSE / PRÊT REQUIS</v>
      </c>
      <c r="C334" s="56"/>
      <c r="D334" s="625">
        <f t="shared" ref="D334:I334" si="127">D333+D332</f>
        <v>0</v>
      </c>
      <c r="E334" s="625">
        <f t="shared" si="127"/>
        <v>0</v>
      </c>
      <c r="F334" s="625">
        <f t="shared" si="127"/>
        <v>0</v>
      </c>
      <c r="G334" s="625">
        <f t="shared" si="127"/>
        <v>0</v>
      </c>
      <c r="H334" s="625">
        <f t="shared" si="127"/>
        <v>0</v>
      </c>
      <c r="I334" s="625">
        <f t="shared" si="127"/>
        <v>0</v>
      </c>
      <c r="J334" s="321"/>
      <c r="L334" s="360"/>
    </row>
    <row r="335" spans="2:12" x14ac:dyDescent="0.2">
      <c r="B335" s="30"/>
      <c r="C335" s="30"/>
      <c r="D335" s="55"/>
      <c r="E335" s="55"/>
      <c r="F335" s="55"/>
      <c r="G335" s="55"/>
      <c r="H335" s="55"/>
      <c r="I335" s="73"/>
      <c r="J335" s="318"/>
    </row>
    <row r="336" spans="2:12" ht="13.5" customHeight="1" x14ac:dyDescent="0.2">
      <c r="B336" s="139" t="str">
        <f ca="1">B316 &amp;" (suite)"</f>
        <v>2017 (suite)</v>
      </c>
      <c r="C336" s="47"/>
      <c r="D336" s="53" t="str">
        <f ca="1">D295</f>
        <v>mars</v>
      </c>
      <c r="E336" s="53" t="str">
        <f ca="1">E295</f>
        <v>avril</v>
      </c>
      <c r="F336" s="53" t="str">
        <f t="shared" ref="F336:I336" ca="1" si="128">F295</f>
        <v>mai</v>
      </c>
      <c r="G336" s="53" t="str">
        <f t="shared" ca="1" si="128"/>
        <v>juin</v>
      </c>
      <c r="H336" s="53" t="str">
        <f t="shared" ca="1" si="128"/>
        <v>juillet</v>
      </c>
      <c r="I336" s="53" t="str">
        <f t="shared" ca="1" si="128"/>
        <v>août</v>
      </c>
      <c r="J336" s="317"/>
      <c r="L336" s="370"/>
    </row>
    <row r="337" spans="2:12" x14ac:dyDescent="0.2">
      <c r="B337" s="25" t="str">
        <f>B296</f>
        <v>Recouvrement - ventes</v>
      </c>
      <c r="C337" s="25"/>
      <c r="D337" s="627"/>
      <c r="E337" s="627"/>
      <c r="F337" s="627"/>
      <c r="G337" s="627"/>
      <c r="H337" s="627"/>
      <c r="I337" s="628"/>
      <c r="J337" s="318"/>
    </row>
    <row r="338" spans="2:12" x14ac:dyDescent="0.2">
      <c r="B338" s="19" t="str">
        <f>B297</f>
        <v>Prêts et investissements</v>
      </c>
      <c r="C338" s="19"/>
      <c r="D338" s="530"/>
      <c r="E338" s="530"/>
      <c r="F338" s="530"/>
      <c r="G338" s="530"/>
      <c r="H338" s="530"/>
      <c r="I338" s="607"/>
      <c r="J338" s="318"/>
    </row>
    <row r="339" spans="2:12" x14ac:dyDescent="0.2">
      <c r="B339" s="19" t="str">
        <f>B298</f>
        <v>Vente d'actifs</v>
      </c>
      <c r="C339" s="26"/>
      <c r="D339" s="530"/>
      <c r="E339" s="608"/>
      <c r="F339" s="608"/>
      <c r="G339" s="608"/>
      <c r="H339" s="608"/>
      <c r="I339" s="583"/>
      <c r="J339" s="318"/>
    </row>
    <row r="340" spans="2:12" x14ac:dyDescent="0.2">
      <c r="B340" s="19" t="str">
        <f>B299</f>
        <v>Autre</v>
      </c>
      <c r="C340" s="22"/>
      <c r="D340" s="531"/>
      <c r="E340" s="531"/>
      <c r="F340" s="531"/>
      <c r="G340" s="531"/>
      <c r="H340" s="531"/>
      <c r="I340" s="609"/>
      <c r="J340" s="318"/>
    </row>
    <row r="341" spans="2:12" x14ac:dyDescent="0.2">
      <c r="B341" s="35" t="str">
        <f t="shared" ref="B341:B354" si="129">B300</f>
        <v>Provenance fonds - Total</v>
      </c>
      <c r="C341" s="36"/>
      <c r="D341" s="571">
        <f>SUM(D337:D340)</f>
        <v>0</v>
      </c>
      <c r="E341" s="571">
        <f t="shared" ref="E341:I341" si="130">SUM(E337:E340)</f>
        <v>0</v>
      </c>
      <c r="F341" s="571">
        <f t="shared" si="130"/>
        <v>0</v>
      </c>
      <c r="G341" s="571">
        <f t="shared" si="130"/>
        <v>0</v>
      </c>
      <c r="H341" s="571">
        <f t="shared" si="130"/>
        <v>0</v>
      </c>
      <c r="I341" s="620">
        <f t="shared" si="130"/>
        <v>0</v>
      </c>
      <c r="J341" s="319"/>
      <c r="L341" s="363"/>
    </row>
    <row r="342" spans="2:12" ht="15" customHeight="1" x14ac:dyDescent="0.2">
      <c r="B342" s="51" t="str">
        <f t="shared" si="129"/>
        <v>Paiement des achats</v>
      </c>
      <c r="C342" s="51"/>
      <c r="D342" s="576"/>
      <c r="E342" s="576"/>
      <c r="F342" s="576"/>
      <c r="G342" s="576"/>
      <c r="H342" s="576"/>
      <c r="I342" s="621"/>
      <c r="J342" s="318"/>
    </row>
    <row r="343" spans="2:12" x14ac:dyDescent="0.2">
      <c r="B343" s="19" t="str">
        <f t="shared" si="129"/>
        <v>Main-d'œuvre directe</v>
      </c>
      <c r="C343" s="19"/>
      <c r="D343" s="530"/>
      <c r="E343" s="530"/>
      <c r="F343" s="530"/>
      <c r="G343" s="530"/>
      <c r="H343" s="530"/>
      <c r="I343" s="607"/>
      <c r="J343" s="318"/>
    </row>
    <row r="344" spans="2:12" x14ac:dyDescent="0.2">
      <c r="B344" s="19" t="str">
        <f t="shared" si="129"/>
        <v>Réparations et entretien</v>
      </c>
      <c r="C344" s="19"/>
      <c r="D344" s="530"/>
      <c r="E344" s="530"/>
      <c r="F344" s="530"/>
      <c r="G344" s="530"/>
      <c r="H344" s="530"/>
      <c r="I344" s="607"/>
      <c r="J344" s="318"/>
    </row>
    <row r="345" spans="2:12" x14ac:dyDescent="0.2">
      <c r="B345" s="19" t="str">
        <f t="shared" si="129"/>
        <v>Services publics et taxes</v>
      </c>
      <c r="C345" s="19"/>
      <c r="D345" s="530"/>
      <c r="E345" s="530"/>
      <c r="F345" s="530"/>
      <c r="G345" s="530"/>
      <c r="H345" s="530"/>
      <c r="I345" s="607"/>
      <c r="J345" s="318"/>
    </row>
    <row r="346" spans="2:12" x14ac:dyDescent="0.2">
      <c r="B346" s="19" t="str">
        <f t="shared" si="129"/>
        <v>Frais de vente</v>
      </c>
      <c r="C346" s="19"/>
      <c r="D346" s="530"/>
      <c r="E346" s="530"/>
      <c r="F346" s="530"/>
      <c r="G346" s="530"/>
      <c r="H346" s="530"/>
      <c r="I346" s="607"/>
      <c r="J346" s="318"/>
    </row>
    <row r="347" spans="2:12" x14ac:dyDescent="0.2">
      <c r="B347" s="19" t="str">
        <f t="shared" si="129"/>
        <v>Frais administratifs</v>
      </c>
      <c r="C347" s="19"/>
      <c r="D347" s="530"/>
      <c r="E347" s="530"/>
      <c r="F347" s="530"/>
      <c r="G347" s="530"/>
      <c r="H347" s="530"/>
      <c r="I347" s="607"/>
      <c r="J347" s="318"/>
    </row>
    <row r="348" spans="2:12" x14ac:dyDescent="0.2">
      <c r="B348" s="19" t="str">
        <f t="shared" si="129"/>
        <v>Intérêt</v>
      </c>
      <c r="C348" s="19"/>
      <c r="D348" s="530"/>
      <c r="E348" s="530"/>
      <c r="F348" s="530"/>
      <c r="G348" s="530"/>
      <c r="H348" s="530"/>
      <c r="I348" s="607"/>
      <c r="J348" s="318"/>
    </row>
    <row r="349" spans="2:12" x14ac:dyDescent="0.2">
      <c r="B349" s="19" t="str">
        <f t="shared" si="129"/>
        <v>Paiement de la dette</v>
      </c>
      <c r="C349" s="19"/>
      <c r="D349" s="530"/>
      <c r="E349" s="530"/>
      <c r="F349" s="530"/>
      <c r="G349" s="530"/>
      <c r="H349" s="530"/>
      <c r="I349" s="607"/>
      <c r="J349" s="318"/>
    </row>
    <row r="350" spans="2:12" x14ac:dyDescent="0.2">
      <c r="B350" s="19" t="str">
        <f t="shared" si="129"/>
        <v>Autre</v>
      </c>
      <c r="C350" s="54"/>
      <c r="D350" s="613"/>
      <c r="E350" s="613"/>
      <c r="F350" s="613"/>
      <c r="G350" s="613"/>
      <c r="H350" s="613"/>
      <c r="I350" s="614"/>
      <c r="J350" s="318"/>
    </row>
    <row r="351" spans="2:12" ht="16.5" customHeight="1" x14ac:dyDescent="0.2">
      <c r="B351" s="35" t="str">
        <f t="shared" si="129"/>
        <v>Utilisation fonds - Total</v>
      </c>
      <c r="C351" s="36"/>
      <c r="D351" s="571">
        <f>SUM(D342:D350)</f>
        <v>0</v>
      </c>
      <c r="E351" s="571">
        <f t="shared" ref="E351:I351" si="131">SUM(E342:E350)</f>
        <v>0</v>
      </c>
      <c r="F351" s="571">
        <f t="shared" si="131"/>
        <v>0</v>
      </c>
      <c r="G351" s="571">
        <f t="shared" si="131"/>
        <v>0</v>
      </c>
      <c r="H351" s="571">
        <f t="shared" si="131"/>
        <v>0</v>
      </c>
      <c r="I351" s="620">
        <f t="shared" si="131"/>
        <v>0</v>
      </c>
      <c r="J351" s="319"/>
      <c r="L351" s="363"/>
    </row>
    <row r="352" spans="2:12" x14ac:dyDescent="0.2">
      <c r="B352" s="51" t="str">
        <f t="shared" si="129"/>
        <v>Excédent / (déficit)</v>
      </c>
      <c r="C352" s="51"/>
      <c r="D352" s="622">
        <f>D341-D351</f>
        <v>0</v>
      </c>
      <c r="E352" s="622">
        <f t="shared" ref="E352:I352" si="132">E341-E351</f>
        <v>0</v>
      </c>
      <c r="F352" s="622">
        <f>F341-F351</f>
        <v>0</v>
      </c>
      <c r="G352" s="622">
        <f t="shared" si="132"/>
        <v>0</v>
      </c>
      <c r="H352" s="622">
        <f t="shared" si="132"/>
        <v>0</v>
      </c>
      <c r="I352" s="623">
        <f t="shared" si="132"/>
        <v>0</v>
      </c>
      <c r="J352" s="318"/>
    </row>
    <row r="353" spans="1:12" x14ac:dyDescent="0.2">
      <c r="B353" s="26" t="str">
        <f t="shared" si="129"/>
        <v>Encaisse au début</v>
      </c>
      <c r="C353" s="26"/>
      <c r="D353" s="624">
        <f>IF(I334&gt;0,I334,0)</f>
        <v>0</v>
      </c>
      <c r="E353" s="624">
        <f>IF(D354&gt;0,D354,0)</f>
        <v>0</v>
      </c>
      <c r="F353" s="624">
        <f>IF(E354&gt;0,E354,0)</f>
        <v>0</v>
      </c>
      <c r="G353" s="624">
        <f>IF(F354&gt;0,F354,0)</f>
        <v>0</v>
      </c>
      <c r="H353" s="624">
        <f>IF(G354&gt;0,G354,0)</f>
        <v>0</v>
      </c>
      <c r="I353" s="624">
        <f>IF(H354&gt;0,H354,0)</f>
        <v>0</v>
      </c>
      <c r="J353" s="318"/>
    </row>
    <row r="354" spans="1:12" x14ac:dyDescent="0.2">
      <c r="B354" s="188" t="str">
        <f t="shared" si="129"/>
        <v>ENCAISSE / PRÊT REQUIS</v>
      </c>
      <c r="C354" s="56"/>
      <c r="D354" s="625">
        <f>D353+D352</f>
        <v>0</v>
      </c>
      <c r="E354" s="625">
        <f t="shared" ref="E354:I354" si="133">E353+E352</f>
        <v>0</v>
      </c>
      <c r="F354" s="625">
        <f t="shared" si="133"/>
        <v>0</v>
      </c>
      <c r="G354" s="625">
        <f t="shared" si="133"/>
        <v>0</v>
      </c>
      <c r="H354" s="625">
        <f t="shared" si="133"/>
        <v>0</v>
      </c>
      <c r="I354" s="626">
        <f t="shared" si="133"/>
        <v>0</v>
      </c>
      <c r="J354" s="321"/>
      <c r="L354" s="360"/>
    </row>
    <row r="355" spans="1:12" ht="4.5" customHeight="1" x14ac:dyDescent="0.2">
      <c r="B355" s="38"/>
      <c r="C355" s="38"/>
      <c r="D355" s="39"/>
      <c r="E355" s="39"/>
      <c r="F355" s="39"/>
      <c r="G355" s="39"/>
      <c r="H355" s="39"/>
      <c r="I355" s="70"/>
      <c r="J355" s="310"/>
      <c r="L355" s="159"/>
    </row>
    <row r="356" spans="1:12" x14ac:dyDescent="0.2">
      <c r="B356" s="113" t="s">
        <v>562</v>
      </c>
      <c r="C356" s="60"/>
      <c r="D356" s="114"/>
      <c r="E356" s="115"/>
      <c r="F356" s="115"/>
      <c r="G356" s="115"/>
      <c r="H356" s="115"/>
      <c r="I356" s="116"/>
      <c r="J356" s="298"/>
      <c r="L356" s="361"/>
    </row>
    <row r="357" spans="1:12" ht="15.95" customHeight="1" x14ac:dyDescent="0.2">
      <c r="A357" s="61"/>
      <c r="B357" s="658"/>
      <c r="C357" s="659"/>
      <c r="D357" s="659"/>
      <c r="E357" s="659"/>
      <c r="F357" s="659"/>
      <c r="G357" s="659"/>
      <c r="H357" s="659"/>
      <c r="I357" s="660"/>
      <c r="J357" s="451"/>
      <c r="L357" s="368"/>
    </row>
    <row r="358" spans="1:12" ht="15.95" customHeight="1" x14ac:dyDescent="0.2">
      <c r="A358" s="61"/>
      <c r="B358" s="661"/>
      <c r="C358" s="653"/>
      <c r="D358" s="653"/>
      <c r="E358" s="653"/>
      <c r="F358" s="653"/>
      <c r="G358" s="653"/>
      <c r="H358" s="653"/>
      <c r="I358" s="662"/>
      <c r="J358" s="451"/>
      <c r="L358" s="368"/>
    </row>
    <row r="359" spans="1:12" ht="15.95" customHeight="1" x14ac:dyDescent="0.2">
      <c r="A359" s="61"/>
      <c r="B359" s="661"/>
      <c r="C359" s="653"/>
      <c r="D359" s="653"/>
      <c r="E359" s="653"/>
      <c r="F359" s="653"/>
      <c r="G359" s="653"/>
      <c r="H359" s="653"/>
      <c r="I359" s="662"/>
      <c r="J359" s="451"/>
      <c r="L359" s="368"/>
    </row>
    <row r="360" spans="1:12" ht="15.95" customHeight="1" x14ac:dyDescent="0.2">
      <c r="A360" s="61"/>
      <c r="B360" s="661"/>
      <c r="C360" s="653"/>
      <c r="D360" s="653"/>
      <c r="E360" s="653"/>
      <c r="F360" s="653"/>
      <c r="G360" s="653"/>
      <c r="H360" s="653"/>
      <c r="I360" s="662"/>
      <c r="J360" s="451"/>
      <c r="L360" s="368"/>
    </row>
    <row r="361" spans="1:12" ht="15.95" customHeight="1" x14ac:dyDescent="0.2">
      <c r="A361" s="61"/>
      <c r="B361" s="661"/>
      <c r="C361" s="653"/>
      <c r="D361" s="653"/>
      <c r="E361" s="653"/>
      <c r="F361" s="653"/>
      <c r="G361" s="653"/>
      <c r="H361" s="653"/>
      <c r="I361" s="662"/>
      <c r="J361" s="451"/>
      <c r="L361" s="368"/>
    </row>
    <row r="362" spans="1:12" ht="15.95" customHeight="1" x14ac:dyDescent="0.2">
      <c r="A362" s="61"/>
      <c r="B362" s="661"/>
      <c r="C362" s="653"/>
      <c r="D362" s="653"/>
      <c r="E362" s="653"/>
      <c r="F362" s="653"/>
      <c r="G362" s="653"/>
      <c r="H362" s="653"/>
      <c r="I362" s="662"/>
      <c r="J362" s="451"/>
      <c r="L362" s="368"/>
    </row>
    <row r="363" spans="1:12" ht="15.95" customHeight="1" x14ac:dyDescent="0.2">
      <c r="A363" s="61"/>
      <c r="B363" s="661"/>
      <c r="C363" s="653"/>
      <c r="D363" s="653"/>
      <c r="E363" s="653"/>
      <c r="F363" s="653"/>
      <c r="G363" s="653"/>
      <c r="H363" s="653"/>
      <c r="I363" s="662"/>
      <c r="J363" s="451"/>
      <c r="L363" s="368"/>
    </row>
    <row r="364" spans="1:12" ht="15.95" customHeight="1" x14ac:dyDescent="0.2">
      <c r="A364" s="61"/>
      <c r="B364" s="661"/>
      <c r="C364" s="653"/>
      <c r="D364" s="653"/>
      <c r="E364" s="653"/>
      <c r="F364" s="653"/>
      <c r="G364" s="653"/>
      <c r="H364" s="653"/>
      <c r="I364" s="662"/>
      <c r="J364" s="451"/>
      <c r="L364" s="368"/>
    </row>
    <row r="365" spans="1:12" ht="15.95" customHeight="1" x14ac:dyDescent="0.2">
      <c r="A365" s="61"/>
      <c r="B365" s="663"/>
      <c r="C365" s="664"/>
      <c r="D365" s="664"/>
      <c r="E365" s="664"/>
      <c r="F365" s="664"/>
      <c r="G365" s="664"/>
      <c r="H365" s="664"/>
      <c r="I365" s="665"/>
      <c r="J365" s="451"/>
      <c r="L365" s="368"/>
    </row>
    <row r="366" spans="1:12" ht="54.95" customHeight="1" x14ac:dyDescent="0.2">
      <c r="A366" s="7"/>
      <c r="B366" s="324"/>
      <c r="C366" s="324"/>
      <c r="D366" s="324"/>
      <c r="E366" s="324"/>
      <c r="F366" s="324"/>
      <c r="G366" s="324"/>
      <c r="H366" s="324"/>
      <c r="I366" s="324"/>
      <c r="J366" s="315"/>
      <c r="L366" s="315"/>
    </row>
    <row r="367" spans="1:12" x14ac:dyDescent="0.2">
      <c r="B367" s="216"/>
      <c r="C367" s="15"/>
      <c r="D367" s="217"/>
      <c r="E367" s="218"/>
      <c r="F367" s="219"/>
      <c r="G367" s="218"/>
      <c r="H367" s="218"/>
      <c r="I367" s="175"/>
      <c r="J367" s="175"/>
      <c r="L367" s="29"/>
    </row>
    <row r="368" spans="1:12" x14ac:dyDescent="0.2">
      <c r="B368" s="50"/>
      <c r="C368" s="7"/>
      <c r="D368" s="58"/>
      <c r="E368" s="59"/>
      <c r="F368" s="84"/>
      <c r="G368" s="59"/>
      <c r="H368" s="59"/>
      <c r="I368" s="75"/>
      <c r="J368" s="75"/>
      <c r="L368" s="29"/>
    </row>
    <row r="369" spans="2:12" ht="15.75" x14ac:dyDescent="0.25">
      <c r="B369" s="47"/>
      <c r="C369" s="47"/>
      <c r="D369" s="52">
        <f ca="1">'2'!E5</f>
        <v>2015</v>
      </c>
      <c r="E369" s="52">
        <f ca="1">D369+1</f>
        <v>2016</v>
      </c>
      <c r="F369" s="59"/>
      <c r="I369" s="61"/>
      <c r="J369" s="61"/>
    </row>
    <row r="370" spans="2:12" x14ac:dyDescent="0.2">
      <c r="B370" s="151" t="s">
        <v>531</v>
      </c>
      <c r="C370" s="151"/>
      <c r="D370" s="518"/>
      <c r="E370" s="518"/>
      <c r="I370" s="61"/>
      <c r="J370" s="61"/>
    </row>
    <row r="371" spans="2:12" x14ac:dyDescent="0.2">
      <c r="B371" s="92" t="s">
        <v>532</v>
      </c>
      <c r="C371" s="92"/>
      <c r="D371" s="522"/>
      <c r="E371" s="522"/>
      <c r="I371" s="61"/>
      <c r="J371" s="61"/>
    </row>
    <row r="372" spans="2:12" x14ac:dyDescent="0.2">
      <c r="B372" s="92" t="s">
        <v>534</v>
      </c>
      <c r="C372" s="92"/>
      <c r="D372" s="522"/>
      <c r="E372" s="522"/>
      <c r="I372" s="61"/>
      <c r="J372" s="61"/>
    </row>
    <row r="373" spans="2:12" x14ac:dyDescent="0.2">
      <c r="B373" s="92" t="s">
        <v>533</v>
      </c>
      <c r="C373" s="92"/>
      <c r="D373" s="522"/>
      <c r="E373" s="522"/>
    </row>
    <row r="374" spans="2:12" x14ac:dyDescent="0.2">
      <c r="B374" s="92" t="s">
        <v>538</v>
      </c>
      <c r="C374" s="92"/>
      <c r="D374" s="522"/>
      <c r="E374" s="522"/>
    </row>
    <row r="375" spans="2:12" x14ac:dyDescent="0.2">
      <c r="B375" s="731"/>
      <c r="C375" s="732"/>
      <c r="D375" s="523"/>
      <c r="E375" s="523"/>
      <c r="L375" s="366"/>
    </row>
    <row r="376" spans="2:12" ht="22.5" customHeight="1" x14ac:dyDescent="0.2">
      <c r="B376" s="78" t="s">
        <v>91</v>
      </c>
      <c r="C376" s="79"/>
      <c r="D376" s="520">
        <f>SUM(D370:D375)</f>
        <v>0</v>
      </c>
      <c r="E376" s="520">
        <f>SUM(E370:E374)</f>
        <v>0</v>
      </c>
      <c r="G376" s="42"/>
      <c r="H376" s="42"/>
      <c r="L376" s="363"/>
    </row>
    <row r="377" spans="2:12" x14ac:dyDescent="0.2">
      <c r="B377" s="264" t="s">
        <v>152</v>
      </c>
      <c r="C377" s="264"/>
      <c r="D377" s="521"/>
      <c r="E377" s="521"/>
      <c r="F377" s="42"/>
    </row>
    <row r="378" spans="2:12" x14ac:dyDescent="0.2">
      <c r="B378" s="692"/>
      <c r="C378" s="693"/>
      <c r="D378" s="522"/>
      <c r="E378" s="522"/>
      <c r="F378" s="42"/>
      <c r="L378" s="366"/>
    </row>
    <row r="379" spans="2:12" ht="12.75" hidden="1" customHeight="1" x14ac:dyDescent="0.2">
      <c r="B379" s="692"/>
      <c r="C379" s="693"/>
      <c r="D379" s="519"/>
      <c r="E379" s="519"/>
      <c r="F379" s="42"/>
      <c r="I379" s="61"/>
      <c r="J379" s="61"/>
      <c r="L379" s="366"/>
    </row>
    <row r="380" spans="2:12" x14ac:dyDescent="0.2">
      <c r="B380" s="692"/>
      <c r="C380" s="693"/>
      <c r="D380" s="522"/>
      <c r="E380" s="522"/>
      <c r="F380" s="42"/>
      <c r="I380" s="61"/>
      <c r="J380" s="61"/>
      <c r="L380" s="366"/>
    </row>
    <row r="381" spans="2:12" x14ac:dyDescent="0.2">
      <c r="B381" s="731"/>
      <c r="C381" s="732"/>
      <c r="D381" s="523"/>
      <c r="E381" s="523"/>
      <c r="I381" s="61"/>
      <c r="J381" s="61"/>
      <c r="L381" s="366"/>
    </row>
    <row r="382" spans="2:12" ht="17.25" customHeight="1" x14ac:dyDescent="0.2">
      <c r="B382" s="78" t="s">
        <v>92</v>
      </c>
      <c r="C382" s="79"/>
      <c r="D382" s="520">
        <f>SUM(D377:D381)</f>
        <v>0</v>
      </c>
      <c r="E382" s="520">
        <f>SUM(E377:E381)</f>
        <v>0</v>
      </c>
      <c r="F382" s="42"/>
      <c r="G382" s="42"/>
      <c r="H382" s="42"/>
      <c r="I382" s="76"/>
      <c r="J382" s="76"/>
      <c r="L382" s="363"/>
    </row>
    <row r="383" spans="2:12" ht="0.75" customHeight="1" x14ac:dyDescent="0.2">
      <c r="B383" s="78"/>
      <c r="C383" s="161"/>
      <c r="D383" s="77"/>
      <c r="E383" s="77"/>
      <c r="F383" s="42"/>
      <c r="G383" s="42"/>
      <c r="H383" s="42"/>
      <c r="I383" s="76"/>
      <c r="J383" s="76"/>
      <c r="L383" s="363"/>
    </row>
    <row r="384" spans="2:12" x14ac:dyDescent="0.2">
      <c r="B384" s="162" t="s">
        <v>228</v>
      </c>
      <c r="C384" s="161"/>
      <c r="D384" s="77"/>
      <c r="E384" s="77"/>
      <c r="F384" s="42"/>
      <c r="G384" s="42"/>
      <c r="H384" s="42"/>
      <c r="I384" s="42"/>
      <c r="J384" s="42"/>
      <c r="L384" s="371"/>
    </row>
    <row r="385" spans="2:13" x14ac:dyDescent="0.2">
      <c r="B385" s="78" t="s">
        <v>229</v>
      </c>
      <c r="C385" s="790"/>
      <c r="D385" s="791"/>
      <c r="E385" s="791"/>
      <c r="F385" s="791"/>
      <c r="G385" s="792"/>
      <c r="H385" s="325"/>
      <c r="I385" s="325"/>
      <c r="J385" s="292"/>
      <c r="L385" s="363"/>
    </row>
    <row r="386" spans="2:13" ht="20.25" customHeight="1" x14ac:dyDescent="0.2">
      <c r="B386" s="78" t="s">
        <v>230</v>
      </c>
      <c r="C386" s="793"/>
      <c r="D386" s="794"/>
      <c r="E386" s="794"/>
      <c r="F386" s="794"/>
      <c r="G386" s="795"/>
      <c r="H386" s="325"/>
      <c r="I386" s="325"/>
      <c r="J386" s="326"/>
      <c r="L386" s="363"/>
    </row>
    <row r="387" spans="2:13" ht="30" customHeight="1" x14ac:dyDescent="0.2">
      <c r="B387" s="165" t="s">
        <v>145</v>
      </c>
      <c r="C387" s="36"/>
      <c r="D387" s="224"/>
      <c r="E387" s="37"/>
      <c r="F387" s="37"/>
      <c r="G387" s="37"/>
      <c r="H387" s="77"/>
      <c r="I387" s="77"/>
      <c r="J387" s="77"/>
      <c r="L387" s="363"/>
    </row>
    <row r="388" spans="2:13" ht="18.75" customHeight="1" x14ac:dyDescent="0.2">
      <c r="B388" s="78" t="s">
        <v>231</v>
      </c>
      <c r="C388" s="790"/>
      <c r="D388" s="791"/>
      <c r="E388" s="791"/>
      <c r="F388" s="791"/>
      <c r="G388" s="791"/>
      <c r="H388" s="792"/>
      <c r="I388" s="325"/>
      <c r="J388" s="319"/>
      <c r="L388" s="363"/>
    </row>
    <row r="389" spans="2:13" ht="19.5" customHeight="1" x14ac:dyDescent="0.2">
      <c r="B389" s="165" t="s">
        <v>232</v>
      </c>
      <c r="C389" s="712"/>
      <c r="D389" s="713"/>
      <c r="E389" s="77"/>
      <c r="F389" s="77"/>
      <c r="G389" s="77"/>
      <c r="H389" s="164"/>
      <c r="I389" s="319"/>
      <c r="J389" s="319"/>
      <c r="L389" s="372"/>
    </row>
    <row r="390" spans="2:13" ht="21" customHeight="1" x14ac:dyDescent="0.2">
      <c r="B390" s="165" t="s">
        <v>233</v>
      </c>
      <c r="C390" s="776"/>
      <c r="D390" s="777"/>
      <c r="E390" s="778"/>
      <c r="F390" s="391"/>
      <c r="G390" s="42"/>
      <c r="H390" s="76"/>
      <c r="I390" s="319"/>
      <c r="J390" s="319"/>
      <c r="L390" s="372"/>
    </row>
    <row r="391" spans="2:13" ht="19.5" customHeight="1" x14ac:dyDescent="0.2">
      <c r="B391" s="165" t="s">
        <v>235</v>
      </c>
      <c r="C391" s="714"/>
      <c r="D391" s="715"/>
      <c r="E391" s="166"/>
      <c r="F391" s="77"/>
      <c r="G391" s="42"/>
      <c r="H391" s="76"/>
      <c r="I391" s="319"/>
      <c r="J391" s="319"/>
      <c r="L391" s="372"/>
    </row>
    <row r="392" spans="2:13" ht="23.25" customHeight="1" x14ac:dyDescent="0.2">
      <c r="B392" s="165" t="s">
        <v>236</v>
      </c>
      <c r="C392" s="225"/>
      <c r="D392" s="256"/>
      <c r="E392" s="77"/>
      <c r="F392" s="255"/>
      <c r="G392" s="42"/>
      <c r="H392" s="76"/>
      <c r="I392" s="319"/>
      <c r="J392" s="319"/>
      <c r="L392" s="135"/>
    </row>
    <row r="393" spans="2:13" ht="6.75" customHeight="1" x14ac:dyDescent="0.2">
      <c r="B393" s="163"/>
      <c r="C393" s="161"/>
      <c r="D393" s="77"/>
      <c r="E393" s="77"/>
      <c r="F393" s="42"/>
      <c r="G393" s="42"/>
      <c r="H393" s="42"/>
      <c r="I393" s="76"/>
      <c r="J393" s="76"/>
      <c r="L393" s="373"/>
    </row>
    <row r="394" spans="2:13" x14ac:dyDescent="0.2">
      <c r="B394" s="162" t="s">
        <v>237</v>
      </c>
      <c r="C394" s="161"/>
      <c r="D394" s="77"/>
      <c r="E394" s="77"/>
      <c r="F394" s="42"/>
      <c r="G394" s="42"/>
      <c r="H394" s="42"/>
      <c r="I394" s="76"/>
      <c r="J394" s="76"/>
      <c r="L394" s="371"/>
    </row>
    <row r="395" spans="2:13" x14ac:dyDescent="0.2">
      <c r="B395" s="78" t="str">
        <f>B385</f>
        <v xml:space="preserve">Créancier    </v>
      </c>
      <c r="C395" s="790"/>
      <c r="D395" s="791"/>
      <c r="E395" s="791"/>
      <c r="F395" s="791"/>
      <c r="G395" s="792"/>
      <c r="H395" s="325"/>
      <c r="I395" s="325"/>
      <c r="J395" s="292"/>
      <c r="L395" s="363"/>
    </row>
    <row r="396" spans="2:13" ht="21" customHeight="1" x14ac:dyDescent="0.2">
      <c r="B396" s="167" t="str">
        <f t="shared" ref="B396:B402" si="134">B386</f>
        <v xml:space="preserve">Objet    </v>
      </c>
      <c r="C396" s="793"/>
      <c r="D396" s="794"/>
      <c r="E396" s="794"/>
      <c r="F396" s="794"/>
      <c r="G396" s="795"/>
      <c r="H396" s="325"/>
      <c r="I396" s="325"/>
      <c r="J396" s="326"/>
      <c r="L396" s="363"/>
    </row>
    <row r="397" spans="2:13" ht="32.25" customHeight="1" x14ac:dyDescent="0.2">
      <c r="B397" s="165" t="str">
        <f t="shared" si="134"/>
        <v xml:space="preserve">      Type    </v>
      </c>
      <c r="C397" s="226"/>
      <c r="D397" s="257"/>
      <c r="E397" s="37"/>
      <c r="F397" s="37"/>
      <c r="G397" s="37"/>
      <c r="H397" s="77"/>
      <c r="I397" s="77"/>
      <c r="J397" s="77"/>
      <c r="L397" s="363"/>
      <c r="M397" s="257"/>
    </row>
    <row r="398" spans="2:13" ht="12.75" customHeight="1" x14ac:dyDescent="0.2">
      <c r="B398" s="78" t="str">
        <f t="shared" si="134"/>
        <v xml:space="preserve">Garantie    </v>
      </c>
      <c r="C398" s="790"/>
      <c r="D398" s="791"/>
      <c r="E398" s="791"/>
      <c r="F398" s="791"/>
      <c r="G398" s="791"/>
      <c r="H398" s="792"/>
      <c r="I398" s="325"/>
      <c r="J398" s="319"/>
      <c r="L398" s="363"/>
    </row>
    <row r="399" spans="2:13" ht="19.5" customHeight="1" x14ac:dyDescent="0.2">
      <c r="B399" s="167" t="str">
        <f t="shared" si="134"/>
        <v xml:space="preserve">Solde    </v>
      </c>
      <c r="C399" s="712"/>
      <c r="D399" s="713"/>
      <c r="E399" s="77"/>
      <c r="F399" s="77"/>
      <c r="G399" s="77"/>
      <c r="H399" s="77"/>
      <c r="I399" s="164"/>
      <c r="J399" s="164"/>
      <c r="L399" s="372"/>
    </row>
    <row r="400" spans="2:13" ht="21" customHeight="1" x14ac:dyDescent="0.2">
      <c r="B400" s="165" t="str">
        <f t="shared" si="134"/>
        <v xml:space="preserve">Date d'échéance    </v>
      </c>
      <c r="C400" s="779"/>
      <c r="D400" s="777"/>
      <c r="E400" s="778"/>
      <c r="F400" s="391"/>
      <c r="G400" s="42"/>
      <c r="H400" s="42"/>
      <c r="I400" s="76"/>
      <c r="J400" s="76"/>
      <c r="L400" s="372"/>
    </row>
    <row r="401" spans="1:12" ht="19.5" customHeight="1" x14ac:dyDescent="0.2">
      <c r="B401" s="167" t="str">
        <f t="shared" si="134"/>
        <v xml:space="preserve">Taux d'intérêt    </v>
      </c>
      <c r="C401" s="816"/>
      <c r="D401" s="817"/>
      <c r="E401" s="166"/>
      <c r="F401" s="77"/>
      <c r="G401" s="42"/>
      <c r="H401" s="42"/>
      <c r="I401" s="76"/>
      <c r="J401" s="76"/>
      <c r="L401" s="372"/>
    </row>
    <row r="402" spans="1:12" ht="23.25" customHeight="1" x14ac:dyDescent="0.2">
      <c r="B402" s="167" t="str">
        <f t="shared" si="134"/>
        <v xml:space="preserve">Remboursement    </v>
      </c>
      <c r="C402" s="161"/>
      <c r="D402" s="256"/>
      <c r="E402" s="77"/>
      <c r="F402" s="255"/>
      <c r="G402" s="42"/>
      <c r="H402" s="42"/>
      <c r="I402" s="76"/>
      <c r="J402" s="76"/>
      <c r="L402" s="135"/>
    </row>
    <row r="403" spans="1:12" ht="6.75" customHeight="1" x14ac:dyDescent="0.2">
      <c r="B403" s="167"/>
      <c r="C403" s="161"/>
      <c r="D403" s="77"/>
      <c r="E403" s="77"/>
      <c r="F403" s="42"/>
      <c r="G403" s="42"/>
      <c r="H403" s="42"/>
      <c r="I403" s="76"/>
      <c r="J403" s="76"/>
      <c r="L403" s="135"/>
    </row>
    <row r="404" spans="1:12" x14ac:dyDescent="0.2">
      <c r="B404" s="162" t="s">
        <v>238</v>
      </c>
      <c r="C404" s="161"/>
      <c r="D404" s="77"/>
      <c r="E404" s="77"/>
      <c r="F404" s="42"/>
      <c r="G404" s="42"/>
      <c r="H404" s="42"/>
      <c r="I404" s="76"/>
      <c r="J404" s="76"/>
      <c r="L404" s="371"/>
    </row>
    <row r="405" spans="1:12" x14ac:dyDescent="0.2">
      <c r="B405" s="78" t="str">
        <f>B385</f>
        <v xml:space="preserve">Créancier    </v>
      </c>
      <c r="C405" s="790"/>
      <c r="D405" s="791"/>
      <c r="E405" s="791"/>
      <c r="F405" s="791"/>
      <c r="G405" s="792"/>
      <c r="H405" s="325"/>
      <c r="I405" s="325"/>
      <c r="J405" s="292"/>
      <c r="L405" s="363"/>
    </row>
    <row r="406" spans="1:12" ht="18.75" customHeight="1" x14ac:dyDescent="0.2">
      <c r="B406" s="78" t="str">
        <f t="shared" ref="B406:B412" si="135">B386</f>
        <v xml:space="preserve">Objet    </v>
      </c>
      <c r="C406" s="793"/>
      <c r="D406" s="794"/>
      <c r="E406" s="794"/>
      <c r="F406" s="794"/>
      <c r="G406" s="795"/>
      <c r="H406" s="325"/>
      <c r="I406" s="325"/>
      <c r="J406" s="326"/>
      <c r="L406" s="363"/>
    </row>
    <row r="407" spans="1:12" ht="32.25" customHeight="1" x14ac:dyDescent="0.2">
      <c r="B407" s="165" t="str">
        <f t="shared" si="135"/>
        <v xml:space="preserve">      Type    </v>
      </c>
      <c r="C407" s="226"/>
      <c r="D407" s="257"/>
      <c r="E407" s="37"/>
      <c r="F407" s="37"/>
      <c r="G407" s="37"/>
      <c r="H407" s="77"/>
      <c r="I407" s="77"/>
      <c r="J407" s="77"/>
      <c r="L407" s="363"/>
    </row>
    <row r="408" spans="1:12" ht="12.75" customHeight="1" x14ac:dyDescent="0.2">
      <c r="B408" s="78" t="str">
        <f t="shared" si="135"/>
        <v xml:space="preserve">Garantie    </v>
      </c>
      <c r="C408" s="790"/>
      <c r="D408" s="791"/>
      <c r="E408" s="791"/>
      <c r="F408" s="791"/>
      <c r="G408" s="791"/>
      <c r="H408" s="792"/>
      <c r="I408" s="325"/>
      <c r="J408" s="319"/>
      <c r="L408" s="363"/>
    </row>
    <row r="409" spans="1:12" ht="19.5" customHeight="1" x14ac:dyDescent="0.2">
      <c r="B409" s="167" t="str">
        <f t="shared" si="135"/>
        <v xml:space="preserve">Solde    </v>
      </c>
      <c r="C409" s="712"/>
      <c r="D409" s="713"/>
      <c r="E409" s="77"/>
      <c r="F409" s="77"/>
      <c r="G409" s="77"/>
      <c r="H409" s="77"/>
      <c r="I409" s="164"/>
      <c r="J409" s="164"/>
      <c r="L409" s="372"/>
    </row>
    <row r="410" spans="1:12" ht="21" customHeight="1" x14ac:dyDescent="0.2">
      <c r="B410" s="165" t="str">
        <f t="shared" si="135"/>
        <v xml:space="preserve">Date d'échéance    </v>
      </c>
      <c r="C410" s="779"/>
      <c r="D410" s="777"/>
      <c r="E410" s="778"/>
      <c r="F410" s="391"/>
      <c r="G410" s="42"/>
      <c r="H410" s="42"/>
      <c r="I410" s="76"/>
      <c r="J410" s="76"/>
      <c r="L410" s="372"/>
    </row>
    <row r="411" spans="1:12" ht="19.5" customHeight="1" x14ac:dyDescent="0.2">
      <c r="B411" s="167" t="str">
        <f t="shared" si="135"/>
        <v xml:space="preserve">Taux d'intérêt    </v>
      </c>
      <c r="C411" s="714"/>
      <c r="D411" s="715"/>
      <c r="E411" s="166"/>
      <c r="F411" s="77"/>
      <c r="G411" s="42"/>
      <c r="H411" s="42"/>
      <c r="I411" s="76"/>
      <c r="J411" s="76"/>
      <c r="L411" s="372"/>
    </row>
    <row r="412" spans="1:12" ht="23.25" customHeight="1" x14ac:dyDescent="0.2">
      <c r="B412" s="167" t="str">
        <f t="shared" si="135"/>
        <v xml:space="preserve">Remboursement    </v>
      </c>
      <c r="C412" s="161">
        <v>0</v>
      </c>
      <c r="D412" s="256">
        <v>2</v>
      </c>
      <c r="E412" s="77"/>
      <c r="F412" s="255"/>
      <c r="G412" s="42"/>
      <c r="H412" s="42"/>
      <c r="I412" s="76"/>
      <c r="J412" s="76"/>
      <c r="L412" s="135"/>
    </row>
    <row r="413" spans="1:12" ht="21.75" customHeight="1" x14ac:dyDescent="0.2">
      <c r="B413" s="163"/>
      <c r="C413" s="161"/>
      <c r="D413" s="77"/>
      <c r="E413" s="77"/>
      <c r="F413" s="42"/>
      <c r="G413" s="42"/>
      <c r="H413" s="42"/>
      <c r="I413" s="76"/>
      <c r="J413" s="76"/>
      <c r="L413" s="373"/>
    </row>
    <row r="414" spans="1:12" x14ac:dyDescent="0.2">
      <c r="B414" s="163"/>
      <c r="C414" s="161"/>
      <c r="D414" s="77"/>
      <c r="E414" s="77"/>
      <c r="F414" s="42"/>
      <c r="G414" s="42"/>
      <c r="H414" s="42"/>
      <c r="I414" s="76"/>
      <c r="J414" s="76"/>
      <c r="L414" s="373"/>
    </row>
    <row r="415" spans="1:12" x14ac:dyDescent="0.2">
      <c r="B415" s="163"/>
      <c r="C415" s="161"/>
      <c r="D415" s="77"/>
      <c r="E415" s="77"/>
      <c r="F415" s="42"/>
      <c r="G415" s="42"/>
      <c r="H415" s="42"/>
      <c r="I415" s="76"/>
      <c r="J415" s="76"/>
      <c r="L415" s="373"/>
    </row>
    <row r="416" spans="1:12" x14ac:dyDescent="0.2">
      <c r="A416" s="61"/>
      <c r="B416" s="163"/>
      <c r="C416" s="161"/>
      <c r="D416" s="77"/>
      <c r="E416" s="77"/>
      <c r="F416" s="42"/>
      <c r="G416" s="42"/>
      <c r="H416" s="42"/>
      <c r="I416" s="76"/>
      <c r="J416" s="76"/>
      <c r="L416" s="373"/>
    </row>
    <row r="417" spans="1:44" x14ac:dyDescent="0.2">
      <c r="A417" s="61"/>
      <c r="B417" s="113" t="s">
        <v>239</v>
      </c>
      <c r="C417" s="60"/>
      <c r="D417" s="114"/>
      <c r="E417" s="115"/>
      <c r="F417" s="115"/>
      <c r="G417" s="115"/>
      <c r="H417" s="115"/>
      <c r="I417" s="116"/>
      <c r="J417" s="116"/>
      <c r="L417" s="361"/>
    </row>
    <row r="418" spans="1:44" ht="15.95" customHeight="1" x14ac:dyDescent="0.2">
      <c r="A418" s="61"/>
      <c r="B418" s="658"/>
      <c r="C418" s="659"/>
      <c r="D418" s="659"/>
      <c r="E418" s="659"/>
      <c r="F418" s="659"/>
      <c r="G418" s="659"/>
      <c r="H418" s="659"/>
      <c r="I418" s="660"/>
      <c r="J418" s="459"/>
      <c r="L418" s="374"/>
    </row>
    <row r="419" spans="1:44" ht="15.95" customHeight="1" x14ac:dyDescent="0.2">
      <c r="A419" s="61"/>
      <c r="B419" s="661"/>
      <c r="C419" s="653"/>
      <c r="D419" s="653"/>
      <c r="E419" s="653"/>
      <c r="F419" s="653"/>
      <c r="G419" s="653"/>
      <c r="H419" s="653"/>
      <c r="I419" s="662"/>
      <c r="J419" s="459"/>
      <c r="L419" s="374"/>
    </row>
    <row r="420" spans="1:44" ht="15.95" customHeight="1" x14ac:dyDescent="0.2">
      <c r="A420" s="61"/>
      <c r="B420" s="661"/>
      <c r="C420" s="653"/>
      <c r="D420" s="653"/>
      <c r="E420" s="653"/>
      <c r="F420" s="653"/>
      <c r="G420" s="653"/>
      <c r="H420" s="653"/>
      <c r="I420" s="662"/>
      <c r="J420" s="459"/>
      <c r="L420" s="374"/>
    </row>
    <row r="421" spans="1:44" ht="15.95" customHeight="1" x14ac:dyDescent="0.2">
      <c r="A421" s="61"/>
      <c r="B421" s="661"/>
      <c r="C421" s="653"/>
      <c r="D421" s="653"/>
      <c r="E421" s="653"/>
      <c r="F421" s="653"/>
      <c r="G421" s="653"/>
      <c r="H421" s="653"/>
      <c r="I421" s="662"/>
      <c r="J421" s="459"/>
      <c r="L421" s="374"/>
    </row>
    <row r="422" spans="1:44" ht="15.95" customHeight="1" x14ac:dyDescent="0.2">
      <c r="A422" s="61"/>
      <c r="B422" s="661"/>
      <c r="C422" s="653"/>
      <c r="D422" s="653"/>
      <c r="E422" s="653"/>
      <c r="F422" s="653"/>
      <c r="G422" s="653"/>
      <c r="H422" s="653"/>
      <c r="I422" s="662"/>
      <c r="J422" s="459"/>
      <c r="L422" s="374"/>
    </row>
    <row r="423" spans="1:44" ht="15.95" customHeight="1" x14ac:dyDescent="0.2">
      <c r="A423" s="61"/>
      <c r="B423" s="661"/>
      <c r="C423" s="653"/>
      <c r="D423" s="653"/>
      <c r="E423" s="653"/>
      <c r="F423" s="653"/>
      <c r="G423" s="653"/>
      <c r="H423" s="653"/>
      <c r="I423" s="662"/>
      <c r="J423" s="459"/>
      <c r="L423" s="374"/>
    </row>
    <row r="424" spans="1:44" ht="15.95" customHeight="1" x14ac:dyDescent="0.2">
      <c r="A424" s="60"/>
      <c r="B424" s="663"/>
      <c r="C424" s="664"/>
      <c r="D424" s="664"/>
      <c r="E424" s="664"/>
      <c r="F424" s="664"/>
      <c r="G424" s="664"/>
      <c r="H424" s="664"/>
      <c r="I424" s="665"/>
      <c r="J424" s="506"/>
      <c r="K424" s="7"/>
      <c r="L424" s="507"/>
      <c r="Z424" s="7"/>
      <c r="AA424" s="7"/>
      <c r="AB424" s="7"/>
      <c r="AC424" s="7"/>
      <c r="AD424" s="7"/>
      <c r="AE424" s="7"/>
      <c r="AF424" s="7"/>
      <c r="AG424" s="7"/>
      <c r="AH424" s="7"/>
      <c r="AI424" s="7"/>
      <c r="AJ424" s="7"/>
      <c r="AK424" s="7"/>
      <c r="AL424" s="7"/>
      <c r="AM424" s="7"/>
      <c r="AN424" s="7"/>
      <c r="AO424" s="7"/>
      <c r="AP424" s="7"/>
      <c r="AQ424" s="7"/>
      <c r="AR424" s="7"/>
    </row>
    <row r="425" spans="1:44" s="515" customFormat="1" ht="54.95" customHeight="1" x14ac:dyDescent="0.2">
      <c r="A425" s="508"/>
      <c r="B425" s="509"/>
      <c r="C425" s="510"/>
      <c r="D425" s="511"/>
      <c r="E425" s="512"/>
      <c r="F425" s="512"/>
      <c r="G425" s="512"/>
      <c r="H425" s="512"/>
      <c r="I425" s="512"/>
      <c r="J425" s="513"/>
      <c r="K425" s="510"/>
      <c r="L425" s="514"/>
      <c r="Z425" s="510"/>
      <c r="AA425" s="510"/>
      <c r="AB425" s="510"/>
      <c r="AC425" s="510"/>
      <c r="AD425" s="510"/>
      <c r="AE425" s="510"/>
      <c r="AF425" s="510"/>
      <c r="AG425" s="510"/>
      <c r="AH425" s="510"/>
      <c r="AI425" s="510"/>
      <c r="AJ425" s="510"/>
      <c r="AK425" s="510"/>
      <c r="AL425" s="510"/>
      <c r="AM425" s="510"/>
      <c r="AN425" s="510"/>
      <c r="AO425" s="510"/>
      <c r="AP425" s="510"/>
      <c r="AQ425" s="510"/>
      <c r="AR425" s="510"/>
    </row>
    <row r="426" spans="1:44" x14ac:dyDescent="0.2">
      <c r="A426" s="15"/>
      <c r="B426" s="216"/>
      <c r="C426" s="15"/>
      <c r="D426" s="30"/>
      <c r="E426" s="30"/>
      <c r="F426" s="30"/>
      <c r="G426" s="30"/>
      <c r="H426" s="30"/>
      <c r="I426" s="63"/>
      <c r="J426" s="63"/>
      <c r="K426" s="30"/>
      <c r="L426" s="101"/>
      <c r="Z426" s="30"/>
      <c r="AA426" s="30"/>
      <c r="AB426" s="30"/>
      <c r="AC426" s="30"/>
      <c r="AD426" s="30"/>
      <c r="AE426" s="30"/>
      <c r="AF426" s="30"/>
      <c r="AG426" s="30"/>
      <c r="AH426" s="30"/>
      <c r="AI426" s="30"/>
      <c r="AJ426" s="30"/>
      <c r="AK426" s="30"/>
      <c r="AL426" s="30"/>
      <c r="AM426" s="30"/>
      <c r="AN426" s="30"/>
      <c r="AO426" s="30"/>
      <c r="AP426" s="30"/>
      <c r="AQ426" s="30"/>
      <c r="AR426" s="30"/>
    </row>
    <row r="427" spans="1:44" x14ac:dyDescent="0.2">
      <c r="A427" s="7"/>
      <c r="B427" s="50"/>
      <c r="C427" s="7"/>
      <c r="D427" s="516" t="str">
        <f ca="1">'2'!G$24</f>
        <v>HISTORIQUE</v>
      </c>
      <c r="E427" s="493" t="str">
        <f ca="1">'2'!K$24</f>
        <v>PROJETÉ</v>
      </c>
      <c r="F427" s="185"/>
      <c r="G427" s="500"/>
      <c r="H427" s="185"/>
      <c r="I427" s="185"/>
      <c r="J427" s="185"/>
      <c r="K427" s="501"/>
      <c r="L427" s="502"/>
      <c r="Z427" s="501"/>
      <c r="AA427" s="501"/>
      <c r="AB427" s="501"/>
      <c r="AC427" s="501"/>
      <c r="AD427" s="501"/>
      <c r="AE427" s="501"/>
      <c r="AF427" s="501"/>
      <c r="AG427" s="501"/>
      <c r="AH427" s="501"/>
      <c r="AI427" s="501"/>
      <c r="AJ427" s="501"/>
      <c r="AK427" s="501"/>
      <c r="AL427" s="501"/>
      <c r="AM427" s="501"/>
      <c r="AN427" s="501"/>
      <c r="AO427" s="501"/>
      <c r="AP427" s="501"/>
      <c r="AQ427" s="501"/>
      <c r="AR427" s="501"/>
    </row>
    <row r="428" spans="1:44" x14ac:dyDescent="0.2">
      <c r="A428" s="501"/>
      <c r="B428" s="503"/>
      <c r="C428" s="503"/>
      <c r="D428" s="504">
        <f ca="1">+F144</f>
        <v>42231</v>
      </c>
      <c r="E428" s="504">
        <f ca="1">+H144</f>
        <v>42596</v>
      </c>
      <c r="F428" s="504">
        <f t="shared" ref="F428:G428" ca="1" si="136">+I144</f>
        <v>42961</v>
      </c>
      <c r="G428" s="504">
        <f t="shared" ca="1" si="136"/>
        <v>43326</v>
      </c>
      <c r="H428" s="505"/>
      <c r="I428" s="505"/>
      <c r="J428" s="505"/>
      <c r="K428" s="501"/>
      <c r="L428" s="501"/>
      <c r="Z428" s="501"/>
      <c r="AA428" s="501"/>
      <c r="AB428" s="501"/>
      <c r="AC428" s="501"/>
      <c r="AD428" s="501"/>
      <c r="AE428" s="501"/>
      <c r="AF428" s="501"/>
      <c r="AG428" s="501"/>
      <c r="AH428" s="501"/>
      <c r="AI428" s="501"/>
      <c r="AJ428" s="501"/>
      <c r="AK428" s="501"/>
      <c r="AL428" s="501"/>
      <c r="AM428" s="501"/>
      <c r="AN428" s="501"/>
      <c r="AO428" s="501"/>
      <c r="AP428" s="501"/>
      <c r="AQ428" s="501"/>
      <c r="AR428" s="501"/>
    </row>
    <row r="429" spans="1:44" s="412" customFormat="1" x14ac:dyDescent="0.2">
      <c r="A429" s="340"/>
      <c r="B429" s="416" t="s">
        <v>152</v>
      </c>
      <c r="C429" s="410"/>
      <c r="D429" s="432">
        <f>IF(ISERR($D180/$H180),0,$D180/$H180)</f>
        <v>0</v>
      </c>
      <c r="E429" s="433">
        <f>IF(ISERR(D203/H203),0,D203/H203)</f>
        <v>0</v>
      </c>
      <c r="F429" s="433">
        <f>IF(ISERR(D227/H227),0,D227/H227)</f>
        <v>0</v>
      </c>
      <c r="G429" s="433">
        <f>IF(ISERR(D251/H251),0,D251/H251)</f>
        <v>0</v>
      </c>
      <c r="H429" s="340"/>
      <c r="I429" s="411"/>
      <c r="J429" s="411"/>
      <c r="K429" s="340"/>
      <c r="L429" s="340"/>
      <c r="Z429" s="340"/>
      <c r="AA429" s="340"/>
      <c r="AB429" s="340"/>
      <c r="AC429" s="340"/>
      <c r="AD429" s="340"/>
      <c r="AE429" s="340"/>
      <c r="AF429" s="340"/>
      <c r="AG429" s="340"/>
      <c r="AH429" s="340"/>
      <c r="AI429" s="340"/>
      <c r="AJ429" s="340"/>
      <c r="AK429" s="340"/>
      <c r="AL429" s="340"/>
      <c r="AM429" s="340"/>
      <c r="AN429" s="340"/>
      <c r="AO429" s="340"/>
      <c r="AP429" s="340"/>
      <c r="AQ429" s="340"/>
      <c r="AR429" s="340"/>
    </row>
    <row r="430" spans="1:44" s="412" customFormat="1" x14ac:dyDescent="0.2">
      <c r="A430" s="340"/>
      <c r="B430" s="413" t="s">
        <v>240</v>
      </c>
      <c r="C430" s="414"/>
      <c r="D430" s="434">
        <f ca="1">IF(ISERR((($D175)/F145)*360),0,(($D175)/F145)*360)</f>
        <v>0</v>
      </c>
      <c r="E430" s="434">
        <f ca="1">IF(ISERR((($D198)/H145)*360),0,(($D198)/H145)*360)</f>
        <v>0</v>
      </c>
      <c r="F430" s="434">
        <f ca="1">IF(ISERR((($D222)/I145)*360),0,(($D222)/I145)*360)</f>
        <v>0</v>
      </c>
      <c r="G430" s="434">
        <f ca="1">IF(ISERR((($D246)/J145)*360),0,(($D246)/J145)*360)</f>
        <v>0</v>
      </c>
      <c r="H430" s="340"/>
      <c r="I430" s="429"/>
      <c r="J430" s="411"/>
      <c r="K430" s="340"/>
      <c r="L430" s="340"/>
      <c r="Z430" s="340"/>
      <c r="AA430" s="340"/>
      <c r="AB430" s="340"/>
      <c r="AC430" s="340"/>
      <c r="AD430" s="340"/>
      <c r="AE430" s="340"/>
      <c r="AF430" s="340"/>
      <c r="AG430" s="340"/>
      <c r="AH430" s="340"/>
      <c r="AI430" s="340"/>
      <c r="AJ430" s="340"/>
      <c r="AK430" s="340"/>
      <c r="AL430" s="340"/>
      <c r="AM430" s="340"/>
      <c r="AN430" s="340"/>
      <c r="AO430" s="340"/>
      <c r="AP430" s="340"/>
      <c r="AQ430" s="340"/>
      <c r="AR430" s="340"/>
    </row>
    <row r="431" spans="1:44" s="412" customFormat="1" x14ac:dyDescent="0.2">
      <c r="A431" s="340"/>
      <c r="B431" s="414" t="s">
        <v>709</v>
      </c>
      <c r="C431" s="414"/>
      <c r="D431" s="434">
        <f>IF(ISERR(F146/$D176),0,F146/$D176)</f>
        <v>0</v>
      </c>
      <c r="E431" s="434">
        <f>IF(ISERR(H146/$D199),0,H146/$D199)</f>
        <v>0</v>
      </c>
      <c r="F431" s="434">
        <f>IF(ISERR(I146/$D223),0,I146/$D223)</f>
        <v>0</v>
      </c>
      <c r="G431" s="434">
        <f>IF(ISERR(J146/$D247),0,J146/$D247)</f>
        <v>0</v>
      </c>
      <c r="H431" s="340"/>
      <c r="I431" s="411"/>
      <c r="J431" s="411"/>
      <c r="K431" s="340"/>
      <c r="L431" s="340"/>
      <c r="Z431" s="340"/>
      <c r="AA431" s="340"/>
      <c r="AB431" s="340"/>
      <c r="AC431" s="340"/>
      <c r="AD431" s="340"/>
      <c r="AE431" s="340"/>
      <c r="AF431" s="340"/>
      <c r="AG431" s="340"/>
      <c r="AH431" s="340"/>
      <c r="AI431" s="340"/>
      <c r="AJ431" s="340"/>
      <c r="AK431" s="340"/>
      <c r="AL431" s="340"/>
      <c r="AM431" s="340"/>
      <c r="AN431" s="340"/>
      <c r="AO431" s="340"/>
      <c r="AP431" s="340"/>
      <c r="AQ431" s="340"/>
      <c r="AR431" s="340"/>
    </row>
    <row r="432" spans="1:44" s="412" customFormat="1" x14ac:dyDescent="0.2">
      <c r="A432" s="340"/>
      <c r="B432" s="414" t="s">
        <v>241</v>
      </c>
      <c r="C432" s="414"/>
      <c r="D432" s="434">
        <f ca="1">IF(ISERR((F154+F106)/F106),0,(F154+F106)/F106)</f>
        <v>0</v>
      </c>
      <c r="E432" s="434">
        <f ca="1">IF(ISERR((H154+H106)/H106),0,(H154+H106)/H106)</f>
        <v>0</v>
      </c>
      <c r="F432" s="434">
        <f t="shared" ref="F432" ca="1" si="137">IF(ISERR((I154+I106)/I106),0,(I154+I106)/I106)</f>
        <v>0</v>
      </c>
      <c r="G432" s="434">
        <f ca="1">IF(ISERR((J154+J106)/J106),0,(J154+J106)/J106)</f>
        <v>0</v>
      </c>
      <c r="H432" s="340"/>
      <c r="I432" s="411"/>
      <c r="J432" s="411"/>
      <c r="K432" s="340"/>
      <c r="L432" s="340"/>
      <c r="Z432" s="340"/>
      <c r="AA432" s="340"/>
      <c r="AB432" s="340"/>
      <c r="AC432" s="340"/>
      <c r="AD432" s="340"/>
      <c r="AE432" s="340"/>
      <c r="AF432" s="340"/>
      <c r="AG432" s="340"/>
      <c r="AH432" s="340"/>
      <c r="AI432" s="340"/>
      <c r="AJ432" s="340"/>
      <c r="AK432" s="340"/>
      <c r="AL432" s="340"/>
      <c r="AM432" s="340"/>
      <c r="AN432" s="340"/>
      <c r="AO432" s="340"/>
      <c r="AP432" s="340"/>
      <c r="AQ432" s="340"/>
      <c r="AR432" s="340"/>
    </row>
    <row r="433" spans="1:44" s="412" customFormat="1" x14ac:dyDescent="0.2">
      <c r="A433" s="340"/>
      <c r="B433" s="413" t="s">
        <v>707</v>
      </c>
      <c r="C433" s="414"/>
      <c r="D433" s="434">
        <f>IF(ISERR(($H181+$H177)/SUM($H190,$H182)),0,($H181+$H177)/SUM($H190,$H182))</f>
        <v>0</v>
      </c>
      <c r="E433" s="434">
        <f>IF(ISERR(($H204+$H200)/SUM($H213,$H205)),0,($H204+$H200)/SUM($H213,$H205))</f>
        <v>0</v>
      </c>
      <c r="F433" s="434">
        <f>IF(ISERR(($H228+$H224)/SUM($H237,$H229)),0,($H228+$H224)/SUM($H237,$H229))</f>
        <v>0</v>
      </c>
      <c r="G433" s="434">
        <f>IF(ISERR(($H252+$H248)/SUM($H261,$H253)),0,($H252+$H248)/SUM($H261,$H253))</f>
        <v>0</v>
      </c>
      <c r="H433" s="340"/>
      <c r="I433" s="411"/>
      <c r="J433" s="411"/>
      <c r="K433" s="340"/>
      <c r="L433" s="340"/>
      <c r="Z433" s="340"/>
      <c r="AA433" s="340"/>
      <c r="AB433" s="340"/>
      <c r="AC433" s="340"/>
      <c r="AD433" s="340"/>
      <c r="AE433" s="340"/>
      <c r="AF433" s="340"/>
      <c r="AG433" s="340"/>
      <c r="AH433" s="340"/>
      <c r="AI433" s="340"/>
      <c r="AJ433" s="340"/>
      <c r="AK433" s="340"/>
      <c r="AL433" s="340"/>
      <c r="AM433" s="340"/>
      <c r="AN433" s="340"/>
      <c r="AO433" s="340"/>
      <c r="AP433" s="340"/>
      <c r="AQ433" s="340"/>
      <c r="AR433" s="340"/>
    </row>
    <row r="434" spans="1:44" s="412" customFormat="1" x14ac:dyDescent="0.2">
      <c r="A434" s="340"/>
      <c r="B434" s="414" t="s">
        <v>242</v>
      </c>
      <c r="C434" s="414"/>
      <c r="D434" s="434">
        <f ca="1">IF(ISERR((F156/($H190+H182))*100),0,(F156/($H190+H182)*100))</f>
        <v>0</v>
      </c>
      <c r="E434" s="434">
        <f ca="1">IF(ISERR((H156/($H213+H205))*100),0,(H156/($H213+H205)*100))</f>
        <v>0</v>
      </c>
      <c r="F434" s="434">
        <f ca="1">IF(ISERR((I156/($H237+H229))*100),0,(I156/($H237+H229)*100))</f>
        <v>0</v>
      </c>
      <c r="G434" s="434">
        <f ca="1">IF(ISERR((J156/($H261+H253))*100),0,(J156/($H261+H253)*100))</f>
        <v>0</v>
      </c>
      <c r="H434" s="340"/>
      <c r="I434" s="411"/>
      <c r="J434" s="411"/>
      <c r="K434" s="340"/>
      <c r="L434" s="340"/>
      <c r="Z434" s="340"/>
      <c r="AA434" s="340"/>
      <c r="AB434" s="340"/>
      <c r="AC434" s="340"/>
      <c r="AD434" s="340"/>
      <c r="AE434" s="340"/>
      <c r="AF434" s="340"/>
      <c r="AG434" s="340"/>
      <c r="AH434" s="340"/>
      <c r="AI434" s="340"/>
      <c r="AJ434" s="340"/>
      <c r="AK434" s="340"/>
      <c r="AL434" s="340"/>
      <c r="AM434" s="340"/>
      <c r="AN434" s="340"/>
      <c r="AO434" s="340"/>
      <c r="AP434" s="340"/>
      <c r="AQ434" s="340"/>
      <c r="AR434" s="340"/>
    </row>
    <row r="435" spans="1:44" s="412" customFormat="1" x14ac:dyDescent="0.2">
      <c r="A435" s="340"/>
      <c r="B435" s="414" t="s">
        <v>243</v>
      </c>
      <c r="C435" s="414"/>
      <c r="D435" s="434">
        <f ca="1">IF(ISERR((F152/$D192)*100),0,(F152/$D192)*100)</f>
        <v>0</v>
      </c>
      <c r="E435" s="434">
        <f ca="1">IF(ISERR((H152/$D215)*100),0,(H152/$D215)*100)</f>
        <v>0</v>
      </c>
      <c r="F435" s="434">
        <f ca="1">IF(ISERR((I152/$D239)*100),0,(I152/$D239)*100)</f>
        <v>0</v>
      </c>
      <c r="G435" s="434">
        <f ca="1">IF(ISERR((J152/$D263)*100),0,(J152/$D263)*100)</f>
        <v>0</v>
      </c>
      <c r="H435" s="340"/>
      <c r="I435" s="411"/>
      <c r="J435" s="411"/>
      <c r="K435" s="340"/>
      <c r="L435" s="340"/>
      <c r="Z435" s="340"/>
      <c r="AA435" s="340"/>
      <c r="AB435" s="340"/>
      <c r="AC435" s="340"/>
      <c r="AD435" s="340"/>
      <c r="AE435" s="340"/>
      <c r="AF435" s="340"/>
      <c r="AG435" s="340"/>
      <c r="AH435" s="340"/>
      <c r="AI435" s="340"/>
      <c r="AJ435" s="340"/>
      <c r="AK435" s="340"/>
      <c r="AL435" s="340"/>
      <c r="AM435" s="340"/>
      <c r="AN435" s="340"/>
      <c r="AO435" s="340"/>
      <c r="AP435" s="340"/>
      <c r="AQ435" s="340"/>
      <c r="AR435" s="340"/>
    </row>
    <row r="436" spans="1:44" s="412" customFormat="1" x14ac:dyDescent="0.2">
      <c r="A436" s="340"/>
      <c r="B436" s="414" t="s">
        <v>244</v>
      </c>
      <c r="C436" s="414"/>
      <c r="D436" s="434">
        <f ca="1">IF(ISERR(F145/$D192),0,F145/$D192)</f>
        <v>0</v>
      </c>
      <c r="E436" s="434">
        <f ca="1">IF(ISERR(H145/$D215),0,H145/$D215)</f>
        <v>0</v>
      </c>
      <c r="F436" s="434">
        <f ca="1">IF(ISERR(I145/$D239),0,I145/$D239)</f>
        <v>0</v>
      </c>
      <c r="G436" s="434">
        <f ca="1">IF(ISERR(J145/$D263),0,J145/$D263)</f>
        <v>0</v>
      </c>
      <c r="H436" s="340"/>
      <c r="I436" s="411"/>
      <c r="J436" s="411"/>
      <c r="K436" s="340"/>
      <c r="L436" s="340"/>
      <c r="Z436" s="340"/>
      <c r="AA436" s="340"/>
      <c r="AB436" s="340"/>
      <c r="AC436" s="340"/>
      <c r="AD436" s="340"/>
      <c r="AE436" s="340"/>
      <c r="AF436" s="340"/>
      <c r="AG436" s="340"/>
      <c r="AH436" s="340"/>
      <c r="AI436" s="340"/>
      <c r="AJ436" s="340"/>
      <c r="AK436" s="340"/>
      <c r="AL436" s="340"/>
      <c r="AM436" s="340"/>
      <c r="AN436" s="340"/>
      <c r="AO436" s="340"/>
      <c r="AP436" s="340"/>
      <c r="AQ436" s="340"/>
      <c r="AR436" s="340"/>
    </row>
    <row r="437" spans="1:44" s="412" customFormat="1" x14ac:dyDescent="0.2">
      <c r="A437" s="1"/>
      <c r="B437" s="415"/>
      <c r="C437" s="415"/>
      <c r="D437" s="430"/>
      <c r="E437" s="430"/>
      <c r="F437" s="430"/>
      <c r="G437" s="430"/>
      <c r="H437" s="340"/>
      <c r="I437" s="431"/>
      <c r="J437" s="411"/>
      <c r="K437" s="340"/>
      <c r="L437" s="340"/>
      <c r="Z437" s="340"/>
      <c r="AA437" s="340"/>
      <c r="AB437" s="340"/>
      <c r="AC437" s="340"/>
      <c r="AD437" s="340"/>
      <c r="AE437" s="340"/>
      <c r="AF437" s="340"/>
      <c r="AG437" s="340"/>
      <c r="AH437" s="340"/>
      <c r="AI437" s="340"/>
      <c r="AJ437" s="340"/>
      <c r="AK437" s="340"/>
      <c r="AL437" s="340"/>
      <c r="AM437" s="340"/>
      <c r="AN437" s="340"/>
      <c r="AO437" s="340"/>
      <c r="AP437" s="340"/>
      <c r="AQ437" s="340"/>
      <c r="AR437" s="340"/>
    </row>
    <row r="438" spans="1:44" x14ac:dyDescent="0.2">
      <c r="B438" s="30"/>
      <c r="C438" s="30"/>
      <c r="D438" s="81"/>
      <c r="E438" s="81"/>
      <c r="F438" s="81"/>
      <c r="I438" s="61"/>
      <c r="J438" s="61"/>
    </row>
    <row r="439" spans="1:44" x14ac:dyDescent="0.2">
      <c r="D439" s="82"/>
      <c r="E439" s="82"/>
      <c r="F439" s="82"/>
      <c r="G439" s="82"/>
      <c r="I439" s="61"/>
      <c r="J439" s="61"/>
    </row>
    <row r="440" spans="1:44" x14ac:dyDescent="0.2">
      <c r="A440" s="61"/>
      <c r="B440" s="113" t="s">
        <v>245</v>
      </c>
      <c r="C440" s="60"/>
      <c r="D440" s="114"/>
      <c r="E440" s="115"/>
      <c r="F440" s="115"/>
      <c r="G440" s="115"/>
      <c r="H440" s="115"/>
      <c r="I440" s="116"/>
      <c r="J440" s="327"/>
      <c r="L440" s="361"/>
    </row>
    <row r="441" spans="1:44" ht="15.95" customHeight="1" x14ac:dyDescent="0.2">
      <c r="A441" s="61"/>
      <c r="B441" s="640"/>
      <c r="C441" s="632"/>
      <c r="D441" s="632"/>
      <c r="E441" s="632"/>
      <c r="F441" s="632"/>
      <c r="G441" s="632"/>
      <c r="H441" s="632"/>
      <c r="I441" s="633"/>
      <c r="J441" s="447"/>
      <c r="L441" s="364"/>
    </row>
    <row r="442" spans="1:44" ht="15.95" customHeight="1" x14ac:dyDescent="0.2">
      <c r="A442" s="61"/>
      <c r="B442" s="634"/>
      <c r="C442" s="635"/>
      <c r="D442" s="635"/>
      <c r="E442" s="635"/>
      <c r="F442" s="635"/>
      <c r="G442" s="635"/>
      <c r="H442" s="635"/>
      <c r="I442" s="636"/>
      <c r="J442" s="447"/>
      <c r="L442" s="364"/>
    </row>
    <row r="443" spans="1:44" ht="15.95" customHeight="1" x14ac:dyDescent="0.2">
      <c r="A443" s="61"/>
      <c r="B443" s="634"/>
      <c r="C443" s="635"/>
      <c r="D443" s="635"/>
      <c r="E443" s="635"/>
      <c r="F443" s="635"/>
      <c r="G443" s="635"/>
      <c r="H443" s="635"/>
      <c r="I443" s="636"/>
      <c r="J443" s="447"/>
      <c r="L443" s="364"/>
    </row>
    <row r="444" spans="1:44" ht="15.95" customHeight="1" x14ac:dyDescent="0.2">
      <c r="A444" s="61"/>
      <c r="B444" s="634"/>
      <c r="C444" s="635"/>
      <c r="D444" s="635"/>
      <c r="E444" s="635"/>
      <c r="F444" s="635"/>
      <c r="G444" s="635"/>
      <c r="H444" s="635"/>
      <c r="I444" s="636"/>
      <c r="J444" s="447"/>
      <c r="L444" s="364"/>
    </row>
    <row r="445" spans="1:44" ht="15.95" customHeight="1" x14ac:dyDescent="0.2">
      <c r="A445" s="61"/>
      <c r="B445" s="634"/>
      <c r="C445" s="635"/>
      <c r="D445" s="635"/>
      <c r="E445" s="635"/>
      <c r="F445" s="635"/>
      <c r="G445" s="635"/>
      <c r="H445" s="635"/>
      <c r="I445" s="636"/>
      <c r="J445" s="447"/>
      <c r="L445" s="364"/>
    </row>
    <row r="446" spans="1:44" ht="15.95" customHeight="1" x14ac:dyDescent="0.2">
      <c r="A446" s="61"/>
      <c r="B446" s="637"/>
      <c r="C446" s="638"/>
      <c r="D446" s="638"/>
      <c r="E446" s="638"/>
      <c r="F446" s="638"/>
      <c r="G446" s="638"/>
      <c r="H446" s="638"/>
      <c r="I446" s="639"/>
      <c r="J446" s="447"/>
      <c r="L446" s="364"/>
    </row>
    <row r="447" spans="1:44" ht="54.95" customHeight="1" x14ac:dyDescent="0.2">
      <c r="B447" s="216"/>
      <c r="C447" s="15"/>
      <c r="D447" s="217"/>
      <c r="E447" s="218"/>
      <c r="F447" s="218"/>
      <c r="G447" s="218"/>
      <c r="H447" s="218"/>
      <c r="I447" s="175"/>
      <c r="J447" s="328"/>
      <c r="L447" s="29"/>
    </row>
    <row r="448" spans="1:44" x14ac:dyDescent="0.2">
      <c r="B448" s="29"/>
      <c r="D448" s="83"/>
      <c r="E448" s="84"/>
      <c r="F448" s="84"/>
      <c r="G448" s="84"/>
      <c r="H448" s="84"/>
      <c r="I448" s="110"/>
      <c r="J448" s="110"/>
      <c r="L448" s="29"/>
    </row>
    <row r="449" spans="2:12" x14ac:dyDescent="0.2">
      <c r="I449" s="61"/>
      <c r="J449" s="61"/>
    </row>
    <row r="450" spans="2:12" ht="18.75" customHeight="1" x14ac:dyDescent="0.2">
      <c r="B450" s="91" t="s">
        <v>624</v>
      </c>
      <c r="I450" s="61"/>
      <c r="J450" s="61"/>
      <c r="L450" s="91"/>
    </row>
    <row r="451" spans="2:12" x14ac:dyDescent="0.2">
      <c r="B451" s="2" t="s">
        <v>246</v>
      </c>
      <c r="D451" s="787"/>
      <c r="E451" s="788"/>
      <c r="F451" s="789"/>
      <c r="G451" s="61"/>
      <c r="H451" s="88"/>
      <c r="L451" s="2"/>
    </row>
    <row r="452" spans="2:12" ht="15" customHeight="1" x14ac:dyDescent="0.2">
      <c r="B452" s="2" t="s">
        <v>247</v>
      </c>
      <c r="D452" s="722"/>
      <c r="E452" s="723"/>
      <c r="F452" s="724"/>
      <c r="G452" s="61"/>
      <c r="H452" s="98"/>
      <c r="L452" s="2"/>
    </row>
    <row r="453" spans="2:12" ht="15" customHeight="1" x14ac:dyDescent="0.2">
      <c r="B453" s="2" t="s">
        <v>248</v>
      </c>
      <c r="C453" s="61"/>
      <c r="D453" s="666"/>
      <c r="E453" s="667"/>
      <c r="F453" s="668"/>
      <c r="G453" s="460"/>
      <c r="H453" s="747"/>
      <c r="I453" s="748"/>
      <c r="J453" s="169"/>
      <c r="L453" s="2"/>
    </row>
    <row r="454" spans="2:12" ht="15.75" customHeight="1" x14ac:dyDescent="0.2">
      <c r="C454" s="61"/>
      <c r="D454" s="669"/>
      <c r="E454" s="670"/>
      <c r="F454" s="671"/>
      <c r="G454" s="460"/>
      <c r="H454" s="747"/>
      <c r="I454" s="748"/>
      <c r="J454" s="169"/>
    </row>
    <row r="455" spans="2:12" ht="15.75" customHeight="1" x14ac:dyDescent="0.2">
      <c r="C455" s="61"/>
      <c r="D455" s="672"/>
      <c r="E455" s="673"/>
      <c r="F455" s="674"/>
      <c r="G455" s="460"/>
      <c r="H455" s="747"/>
      <c r="I455" s="748"/>
      <c r="J455" s="169"/>
    </row>
    <row r="456" spans="2:12" x14ac:dyDescent="0.2">
      <c r="D456" s="762"/>
      <c r="E456" s="762"/>
      <c r="F456" s="762"/>
      <c r="G456" s="2" t="s">
        <v>249</v>
      </c>
      <c r="H456" s="780"/>
      <c r="I456" s="781"/>
      <c r="J456" s="170"/>
    </row>
    <row r="457" spans="2:12" x14ac:dyDescent="0.2">
      <c r="B457" s="2" t="s">
        <v>460</v>
      </c>
      <c r="D457" s="441"/>
      <c r="E457" s="442"/>
      <c r="F457" s="461"/>
      <c r="G457" s="2" t="s">
        <v>250</v>
      </c>
      <c r="H457" s="739"/>
      <c r="I457" s="740"/>
      <c r="J457" s="176"/>
      <c r="L457" s="2"/>
    </row>
    <row r="458" spans="2:12" x14ac:dyDescent="0.2">
      <c r="B458" s="2" t="str">
        <f>IF(ISBLANK(D458),"COURRIEL",IF(OR(ISERR(FIND("@",D458)),NOT(ISERR(FIND(" ",D458))),ISERR(FIND(".",D458))),"Courriel invalide  ","COURRIEL"))</f>
        <v>COURRIEL</v>
      </c>
      <c r="C458" s="61"/>
      <c r="D458" s="684"/>
      <c r="E458" s="684"/>
      <c r="F458" s="684"/>
      <c r="G458" s="440"/>
      <c r="I458" s="61"/>
      <c r="J458" s="61"/>
      <c r="L458" s="2"/>
    </row>
    <row r="459" spans="2:12" x14ac:dyDescent="0.2">
      <c r="B459" s="2"/>
      <c r="D459" s="444"/>
      <c r="E459" s="445"/>
      <c r="F459" s="445"/>
      <c r="G459" s="88"/>
      <c r="H459" s="88" t="s">
        <v>650</v>
      </c>
      <c r="I459" s="61"/>
      <c r="J459" s="61"/>
      <c r="L459" s="2"/>
    </row>
    <row r="460" spans="2:12" x14ac:dyDescent="0.2">
      <c r="B460" s="2" t="s">
        <v>251</v>
      </c>
      <c r="D460" s="741"/>
      <c r="E460" s="742"/>
      <c r="F460" s="99"/>
      <c r="G460" s="94" t="s">
        <v>255</v>
      </c>
      <c r="H460" s="743"/>
      <c r="I460" s="740"/>
      <c r="J460" s="90"/>
      <c r="L460" s="2"/>
    </row>
    <row r="461" spans="2:12" x14ac:dyDescent="0.2">
      <c r="B461" s="2" t="s">
        <v>252</v>
      </c>
      <c r="D461" s="746"/>
      <c r="E461" s="746"/>
      <c r="F461" s="87"/>
      <c r="G461" s="94" t="s">
        <v>256</v>
      </c>
      <c r="H461" s="692"/>
      <c r="I461" s="693"/>
      <c r="J461" s="260"/>
      <c r="L461" s="2"/>
    </row>
    <row r="462" spans="2:12" x14ac:dyDescent="0.2">
      <c r="B462" s="2" t="s">
        <v>253</v>
      </c>
      <c r="D462" s="462"/>
      <c r="E462" s="30"/>
      <c r="F462"/>
      <c r="G462" s="89" t="s">
        <v>257</v>
      </c>
      <c r="H462" s="228"/>
      <c r="I462" s="111"/>
      <c r="J462" s="111"/>
      <c r="L462" s="2"/>
    </row>
    <row r="463" spans="2:12" x14ac:dyDescent="0.2">
      <c r="B463" s="2" t="s">
        <v>254</v>
      </c>
      <c r="D463" s="463"/>
      <c r="G463" s="89" t="s">
        <v>258</v>
      </c>
      <c r="H463" s="463"/>
      <c r="I463" s="60"/>
      <c r="J463" s="60"/>
      <c r="L463" s="2"/>
    </row>
    <row r="464" spans="2:12" ht="7.5" customHeight="1" x14ac:dyDescent="0.2">
      <c r="G464" s="93"/>
      <c r="H464" s="744"/>
      <c r="I464" s="745"/>
      <c r="J464" s="90"/>
    </row>
    <row r="465" spans="1:44" x14ac:dyDescent="0.2">
      <c r="B465" s="135" t="s">
        <v>259</v>
      </c>
      <c r="I465" s="61"/>
      <c r="J465" s="61"/>
      <c r="L465" s="135"/>
    </row>
    <row r="466" spans="1:44" ht="17.25" customHeight="1" x14ac:dyDescent="0.2">
      <c r="B466" s="2" t="s">
        <v>260</v>
      </c>
      <c r="D466" s="229"/>
      <c r="E466" s="140"/>
      <c r="F466" s="100"/>
      <c r="G466"/>
      <c r="L466" s="2"/>
    </row>
    <row r="467" spans="1:44" x14ac:dyDescent="0.2">
      <c r="B467" s="2" t="s">
        <v>261</v>
      </c>
      <c r="D467" s="392"/>
      <c r="E467" s="85" t="s">
        <v>262</v>
      </c>
      <c r="H467" s="30"/>
      <c r="I467" s="30"/>
      <c r="J467" s="30"/>
      <c r="L467" s="2"/>
    </row>
    <row r="468" spans="1:44" ht="16.5" customHeight="1" x14ac:dyDescent="0.2">
      <c r="B468" s="2" t="s">
        <v>263</v>
      </c>
      <c r="D468" s="774"/>
      <c r="E468" s="775"/>
      <c r="F468" s="100"/>
      <c r="G468" s="94" t="s">
        <v>267</v>
      </c>
      <c r="H468" s="784"/>
      <c r="I468" s="740"/>
      <c r="J468" s="262"/>
      <c r="L468" s="2"/>
    </row>
    <row r="469" spans="1:44" x14ac:dyDescent="0.2">
      <c r="B469" s="2" t="s">
        <v>264</v>
      </c>
      <c r="D469" s="751"/>
      <c r="E469" s="757"/>
      <c r="F469" s="100"/>
      <c r="G469" s="94" t="s">
        <v>256</v>
      </c>
      <c r="H469" s="751"/>
      <c r="I469" s="693"/>
      <c r="J469" s="9"/>
      <c r="L469" s="2"/>
    </row>
    <row r="470" spans="1:44" x14ac:dyDescent="0.2">
      <c r="B470" s="2" t="s">
        <v>265</v>
      </c>
      <c r="D470" s="758"/>
      <c r="E470" s="757"/>
      <c r="F470" s="14"/>
      <c r="G470" s="89" t="s">
        <v>257</v>
      </c>
      <c r="H470" s="464"/>
      <c r="I470" s="111"/>
      <c r="J470" s="30"/>
      <c r="L470" s="2"/>
    </row>
    <row r="471" spans="1:44" x14ac:dyDescent="0.2">
      <c r="B471" s="2" t="s">
        <v>266</v>
      </c>
      <c r="D471" s="770"/>
      <c r="E471" s="771"/>
      <c r="F471" s="87"/>
      <c r="G471" s="89" t="s">
        <v>258</v>
      </c>
      <c r="H471" s="463"/>
      <c r="I471" s="60"/>
      <c r="L471" s="2"/>
    </row>
    <row r="472" spans="1:44" x14ac:dyDescent="0.2">
      <c r="I472" s="61"/>
      <c r="J472" s="61"/>
      <c r="M472" s="49"/>
      <c r="N472" s="49"/>
      <c r="O472" s="49"/>
      <c r="P472" s="49"/>
      <c r="Q472" s="49"/>
      <c r="R472" s="49"/>
      <c r="S472" s="49"/>
      <c r="T472" s="49"/>
    </row>
    <row r="473" spans="1:44" x14ac:dyDescent="0.2">
      <c r="B473" s="135" t="s">
        <v>268</v>
      </c>
      <c r="C473" s="685" t="s">
        <v>269</v>
      </c>
      <c r="D473" s="686"/>
      <c r="E473" s="686"/>
      <c r="F473" s="687"/>
      <c r="G473" s="184" t="s">
        <v>270</v>
      </c>
      <c r="H473" s="769" t="s">
        <v>271</v>
      </c>
      <c r="I473" s="686"/>
      <c r="J473" s="196"/>
      <c r="L473" s="135"/>
      <c r="M473" s="49"/>
      <c r="N473" s="49"/>
      <c r="O473" s="49"/>
      <c r="P473" s="49"/>
      <c r="Q473" s="49"/>
      <c r="R473" s="49"/>
      <c r="S473" s="49"/>
      <c r="T473" s="49"/>
    </row>
    <row r="474" spans="1:44" x14ac:dyDescent="0.2">
      <c r="A474" s="7"/>
      <c r="B474" s="2"/>
      <c r="C474" s="763"/>
      <c r="D474" s="764"/>
      <c r="E474" s="764"/>
      <c r="F474" s="765"/>
      <c r="G474" s="470"/>
      <c r="H474" s="754"/>
      <c r="I474" s="755"/>
      <c r="J474" s="86"/>
      <c r="L474" s="2"/>
    </row>
    <row r="475" spans="1:44" x14ac:dyDescent="0.2">
      <c r="B475" s="2"/>
      <c r="C475" s="766"/>
      <c r="D475" s="767"/>
      <c r="E475" s="767"/>
      <c r="F475" s="768"/>
      <c r="G475" s="471"/>
      <c r="H475" s="756"/>
      <c r="I475" s="757"/>
      <c r="J475" s="86"/>
      <c r="L475" s="2"/>
    </row>
    <row r="476" spans="1:44" x14ac:dyDescent="0.2">
      <c r="A476" s="30"/>
      <c r="B476" s="95"/>
      <c r="C476" s="749"/>
      <c r="D476" s="723"/>
      <c r="E476" s="723"/>
      <c r="F476" s="750"/>
      <c r="G476" s="472">
        <v>0</v>
      </c>
      <c r="H476" s="357"/>
      <c r="I476" s="294"/>
      <c r="J476" s="86"/>
      <c r="L476" s="2"/>
    </row>
    <row r="477" spans="1:44" x14ac:dyDescent="0.2">
      <c r="A477" s="30"/>
      <c r="B477" s="2"/>
      <c r="C477" s="30"/>
      <c r="D477" s="772"/>
      <c r="E477" s="773"/>
      <c r="F477" s="773"/>
      <c r="G477" s="473">
        <f>SUM(G474:G476)</f>
        <v>0</v>
      </c>
      <c r="H477" s="350"/>
      <c r="I477" s="351"/>
      <c r="J477" s="197"/>
      <c r="L477" s="2"/>
      <c r="U477" s="1"/>
      <c r="V477" s="1"/>
      <c r="W477" s="1"/>
      <c r="X477" s="1"/>
      <c r="Y477" s="61"/>
    </row>
    <row r="478" spans="1:44" s="49" customFormat="1" ht="5.25" customHeight="1" x14ac:dyDescent="0.2">
      <c r="A478" s="30"/>
      <c r="B478" s="96"/>
      <c r="C478" s="30"/>
      <c r="D478" s="90"/>
      <c r="E478" s="90"/>
      <c r="F478" s="97"/>
      <c r="G478" s="2"/>
      <c r="H478" s="112"/>
      <c r="I478" s="9"/>
      <c r="J478" s="177"/>
      <c r="K478" s="1"/>
      <c r="L478" s="2"/>
      <c r="M478"/>
      <c r="N478"/>
      <c r="O478"/>
      <c r="P478"/>
      <c r="Q478"/>
      <c r="R478"/>
      <c r="S478"/>
      <c r="T478"/>
      <c r="Z478" s="1"/>
      <c r="AA478" s="1"/>
      <c r="AB478" s="1"/>
      <c r="AC478" s="1"/>
      <c r="AD478" s="1"/>
      <c r="AE478" s="1"/>
      <c r="AF478" s="1"/>
      <c r="AG478" s="1"/>
      <c r="AH478" s="1"/>
      <c r="AI478" s="1"/>
      <c r="AJ478" s="1"/>
      <c r="AK478" s="1"/>
      <c r="AL478" s="1"/>
      <c r="AM478" s="1"/>
      <c r="AN478" s="1"/>
      <c r="AO478" s="1"/>
      <c r="AP478" s="1"/>
      <c r="AQ478" s="1"/>
      <c r="AR478" s="1"/>
    </row>
    <row r="479" spans="1:44" s="49" customFormat="1" x14ac:dyDescent="0.2">
      <c r="A479" s="1"/>
      <c r="B479" s="96"/>
      <c r="C479" s="144" t="s">
        <v>525</v>
      </c>
      <c r="D479" s="47"/>
      <c r="E479" s="144"/>
      <c r="F479" s="145"/>
      <c r="G479" s="146" t="s">
        <v>526</v>
      </c>
      <c r="H479" s="144"/>
      <c r="I479" s="144"/>
      <c r="J479" s="189"/>
      <c r="K479" s="1"/>
      <c r="L479" s="2"/>
      <c r="M479"/>
      <c r="N479"/>
      <c r="O479"/>
      <c r="P479"/>
      <c r="Q479"/>
      <c r="R479"/>
      <c r="S479"/>
      <c r="T479"/>
      <c r="Z479" s="1"/>
      <c r="AA479" s="1"/>
      <c r="AB479" s="1"/>
      <c r="AC479" s="1"/>
      <c r="AD479" s="1"/>
      <c r="AE479" s="1"/>
      <c r="AF479" s="1"/>
      <c r="AG479" s="1"/>
      <c r="AH479" s="1"/>
      <c r="AI479" s="1"/>
      <c r="AJ479" s="1"/>
      <c r="AK479" s="1"/>
      <c r="AL479" s="1"/>
      <c r="AM479" s="1"/>
      <c r="AN479" s="1"/>
      <c r="AO479" s="1"/>
      <c r="AP479" s="1"/>
      <c r="AQ479" s="1"/>
      <c r="AR479" s="1"/>
    </row>
    <row r="480" spans="1:44" x14ac:dyDescent="0.2">
      <c r="B480" s="96"/>
      <c r="C480" s="150" t="s">
        <v>523</v>
      </c>
      <c r="D480" s="151"/>
      <c r="E480" s="150"/>
      <c r="F480" s="474"/>
      <c r="G480" s="156" t="s">
        <v>277</v>
      </c>
      <c r="H480" s="152"/>
      <c r="I480" s="475"/>
      <c r="J480" s="190"/>
      <c r="L480" s="2"/>
    </row>
    <row r="481" spans="2:12" x14ac:dyDescent="0.2">
      <c r="B481" s="2"/>
      <c r="C481" s="153" t="s">
        <v>272</v>
      </c>
      <c r="D481" s="92"/>
      <c r="E481" s="153"/>
      <c r="F481" s="486"/>
      <c r="G481" s="157" t="s">
        <v>278</v>
      </c>
      <c r="H481" s="154"/>
      <c r="I481" s="487"/>
      <c r="J481" s="190"/>
      <c r="L481" s="2"/>
    </row>
    <row r="482" spans="2:12" x14ac:dyDescent="0.2">
      <c r="B482" s="2"/>
      <c r="C482" s="155" t="s">
        <v>651</v>
      </c>
      <c r="D482" s="92"/>
      <c r="E482" s="155"/>
      <c r="F482" s="486"/>
      <c r="G482" s="157" t="s">
        <v>279</v>
      </c>
      <c r="H482" s="154"/>
      <c r="I482" s="487"/>
      <c r="J482" s="190"/>
      <c r="L482" s="2"/>
    </row>
    <row r="483" spans="2:12" x14ac:dyDescent="0.2">
      <c r="B483" s="2"/>
      <c r="C483" s="155" t="s">
        <v>273</v>
      </c>
      <c r="D483" s="92"/>
      <c r="E483" s="155"/>
      <c r="F483" s="486"/>
      <c r="G483" s="752" t="s">
        <v>280</v>
      </c>
      <c r="H483" s="753"/>
      <c r="I483" s="487"/>
      <c r="J483" s="190"/>
      <c r="L483" s="2"/>
    </row>
    <row r="484" spans="2:12" x14ac:dyDescent="0.2">
      <c r="B484" s="2"/>
      <c r="C484" s="153" t="s">
        <v>274</v>
      </c>
      <c r="D484" s="92"/>
      <c r="E484" s="153"/>
      <c r="F484" s="486"/>
      <c r="G484" s="759"/>
      <c r="H484" s="760"/>
      <c r="I484" s="489"/>
      <c r="J484" s="190"/>
      <c r="L484" s="2"/>
    </row>
    <row r="485" spans="2:12" x14ac:dyDescent="0.2">
      <c r="B485" s="2"/>
      <c r="C485" s="153" t="s">
        <v>275</v>
      </c>
      <c r="D485" s="92"/>
      <c r="E485" s="153"/>
      <c r="F485" s="486"/>
      <c r="G485" s="329" t="s">
        <v>542</v>
      </c>
      <c r="H485" s="330"/>
      <c r="I485" s="476">
        <f>SUM(I480:I484)</f>
        <v>0</v>
      </c>
      <c r="J485" s="191"/>
      <c r="L485" s="2"/>
    </row>
    <row r="486" spans="2:12" x14ac:dyDescent="0.2">
      <c r="C486" s="153" t="s">
        <v>276</v>
      </c>
      <c r="D486" s="92"/>
      <c r="E486" s="153"/>
      <c r="F486" s="486"/>
      <c r="G486" s="785"/>
      <c r="H486" s="786"/>
      <c r="I486" s="331"/>
      <c r="J486" s="190"/>
    </row>
    <row r="487" spans="2:12" x14ac:dyDescent="0.2">
      <c r="C487" s="731"/>
      <c r="D487" s="761"/>
      <c r="E487" s="732"/>
      <c r="F487" s="488"/>
      <c r="G487" s="782"/>
      <c r="H487" s="783"/>
      <c r="I487" s="332"/>
      <c r="J487" s="82"/>
    </row>
    <row r="488" spans="2:12" ht="13.5" thickBot="1" x14ac:dyDescent="0.25">
      <c r="C488" s="147" t="s">
        <v>540</v>
      </c>
      <c r="D488"/>
      <c r="E488" s="148"/>
      <c r="F488" s="477">
        <f>SUM(F480:F487)</f>
        <v>0</v>
      </c>
      <c r="G488" s="193" t="s">
        <v>281</v>
      </c>
      <c r="H488" s="149"/>
      <c r="I488" s="477">
        <f>F488-I485</f>
        <v>0</v>
      </c>
      <c r="J488" s="192"/>
    </row>
    <row r="489" spans="2:12" ht="3.75" customHeight="1" x14ac:dyDescent="0.2">
      <c r="F489" s="30"/>
      <c r="H489" s="30"/>
      <c r="I489" s="63"/>
      <c r="J489" s="63"/>
    </row>
    <row r="490" spans="2:12" x14ac:dyDescent="0.2">
      <c r="B490" s="91" t="s">
        <v>623</v>
      </c>
      <c r="I490" s="61"/>
      <c r="J490" s="61"/>
      <c r="L490" s="91"/>
    </row>
    <row r="491" spans="2:12" x14ac:dyDescent="0.2">
      <c r="B491" s="2" t="str">
        <f>B451</f>
        <v xml:space="preserve">NOM DE FAMILLE </v>
      </c>
      <c r="D491" s="787"/>
      <c r="E491" s="788"/>
      <c r="F491" s="789"/>
      <c r="G491" s="61"/>
      <c r="H491" s="88"/>
      <c r="L491" s="2"/>
    </row>
    <row r="492" spans="2:12" ht="15" customHeight="1" x14ac:dyDescent="0.2">
      <c r="B492" s="2" t="str">
        <f>B452</f>
        <v>PRÉNOMS</v>
      </c>
      <c r="D492" s="722"/>
      <c r="E492" s="723"/>
      <c r="F492" s="724"/>
      <c r="G492" s="61"/>
      <c r="H492" s="98"/>
      <c r="L492" s="2"/>
    </row>
    <row r="493" spans="2:12" ht="15" customHeight="1" x14ac:dyDescent="0.2">
      <c r="B493" s="2" t="str">
        <f>B453</f>
        <v>ADRESSE</v>
      </c>
      <c r="C493" s="61"/>
      <c r="D493" s="675"/>
      <c r="E493" s="676"/>
      <c r="F493" s="677"/>
      <c r="G493" s="460"/>
      <c r="H493" s="747"/>
      <c r="I493" s="748"/>
      <c r="J493" s="169"/>
      <c r="L493" s="2"/>
    </row>
    <row r="494" spans="2:12" ht="15.75" customHeight="1" x14ac:dyDescent="0.2">
      <c r="C494" s="61"/>
      <c r="D494" s="678"/>
      <c r="E494" s="679"/>
      <c r="F494" s="680"/>
      <c r="G494" s="460"/>
      <c r="H494" s="747"/>
      <c r="I494" s="748"/>
      <c r="J494" s="169"/>
    </row>
    <row r="495" spans="2:12" ht="15.75" customHeight="1" x14ac:dyDescent="0.2">
      <c r="C495" s="61"/>
      <c r="D495" s="681"/>
      <c r="E495" s="682"/>
      <c r="F495" s="683"/>
      <c r="G495" s="460"/>
      <c r="H495" s="747"/>
      <c r="I495" s="748"/>
      <c r="J495" s="169"/>
    </row>
    <row r="496" spans="2:12" x14ac:dyDescent="0.2">
      <c r="D496" s="762"/>
      <c r="E496" s="762"/>
      <c r="F496" s="762"/>
      <c r="G496" s="2" t="s">
        <v>249</v>
      </c>
      <c r="H496" s="780"/>
      <c r="I496" s="781"/>
      <c r="J496" s="170"/>
    </row>
    <row r="497" spans="2:20" x14ac:dyDescent="0.2">
      <c r="B497" s="2" t="str">
        <f>B457</f>
        <v>TÉLÉPHONE (BUREAU)</v>
      </c>
      <c r="D497" s="441"/>
      <c r="E497" s="442"/>
      <c r="F497" s="461"/>
      <c r="G497" s="2" t="str">
        <f>G457</f>
        <v xml:space="preserve">NAISSANCE   </v>
      </c>
      <c r="H497" s="739"/>
      <c r="I497" s="740"/>
      <c r="J497" s="176"/>
      <c r="L497" s="2"/>
    </row>
    <row r="498" spans="2:20" x14ac:dyDescent="0.2">
      <c r="B498" s="2" t="str">
        <f>IF(ISBLANK(D498),"COURRIEL",IF(OR(ISERR(FIND("@",D498)),NOT(ISERR(FIND(" ",D498))),ISERR(FIND(".",D498))),"Courriel invalide  ","COURRIEL"))</f>
        <v>COURRIEL</v>
      </c>
      <c r="C498" s="61"/>
      <c r="D498" s="684"/>
      <c r="E498" s="684"/>
      <c r="F498" s="684"/>
      <c r="G498" s="440"/>
      <c r="I498" s="61"/>
      <c r="J498" s="61"/>
      <c r="L498" s="2"/>
    </row>
    <row r="499" spans="2:20" x14ac:dyDescent="0.2">
      <c r="B499" s="2"/>
      <c r="D499" s="444"/>
      <c r="E499" s="445"/>
      <c r="F499" s="445"/>
      <c r="G499" s="88"/>
      <c r="H499" s="88" t="str">
        <f>H459</f>
        <v>(si moins de 3 ans pour l'employeur actuel)</v>
      </c>
      <c r="I499" s="61"/>
      <c r="J499" s="61"/>
      <c r="L499" s="2"/>
    </row>
    <row r="500" spans="2:20" x14ac:dyDescent="0.2">
      <c r="B500" s="2" t="str">
        <f>B460</f>
        <v>EMPLOYEUR ACTUEL</v>
      </c>
      <c r="D500" s="741"/>
      <c r="E500" s="742"/>
      <c r="F500" s="99"/>
      <c r="G500" s="94" t="str">
        <f>G460</f>
        <v xml:space="preserve">ANCIEN EMPLOYEUR    </v>
      </c>
      <c r="H500" s="743"/>
      <c r="I500" s="740"/>
      <c r="J500" s="90"/>
      <c r="L500" s="2"/>
    </row>
    <row r="501" spans="2:20" x14ac:dyDescent="0.2">
      <c r="B501" s="2" t="str">
        <f>B461</f>
        <v>TÉLÉPHONE DE L'EMPLOYEUR</v>
      </c>
      <c r="D501" s="746"/>
      <c r="E501" s="746"/>
      <c r="F501" s="87"/>
      <c r="G501" s="94" t="str">
        <f>G461</f>
        <v xml:space="preserve">TÉLÉPHONE    </v>
      </c>
      <c r="H501" s="692"/>
      <c r="I501" s="693"/>
      <c r="J501" s="260"/>
      <c r="L501" s="2"/>
    </row>
    <row r="502" spans="2:20" x14ac:dyDescent="0.2">
      <c r="B502" s="2" t="str">
        <f>B462</f>
        <v>EMPLOYEUR DEPUIS QUAND?</v>
      </c>
      <c r="D502" s="462"/>
      <c r="E502" s="30"/>
      <c r="F502"/>
      <c r="G502" s="89" t="str">
        <f>G462</f>
        <v xml:space="preserve">DEPUIS QUAND?    </v>
      </c>
      <c r="H502" s="228"/>
      <c r="I502" s="111"/>
      <c r="J502" s="111"/>
      <c r="L502" s="2"/>
    </row>
    <row r="503" spans="2:20" x14ac:dyDescent="0.2">
      <c r="B503" s="2" t="str">
        <f>B463</f>
        <v>SALAIRE</v>
      </c>
      <c r="D503" s="463"/>
      <c r="G503" s="89" t="str">
        <f>G463</f>
        <v xml:space="preserve">SALAIRE    </v>
      </c>
      <c r="H503" s="463"/>
      <c r="I503" s="60"/>
      <c r="J503" s="60"/>
      <c r="L503" s="2"/>
    </row>
    <row r="504" spans="2:20" ht="9.75" customHeight="1" x14ac:dyDescent="0.2">
      <c r="G504" s="93"/>
      <c r="H504" s="744"/>
      <c r="I504" s="745"/>
      <c r="J504" s="90"/>
    </row>
    <row r="505" spans="2:20" x14ac:dyDescent="0.2">
      <c r="B505" s="135" t="str">
        <f t="shared" ref="B505:B511" si="138">B465</f>
        <v>FAMILLE</v>
      </c>
      <c r="I505" s="61"/>
      <c r="J505" s="61"/>
      <c r="L505" s="135"/>
    </row>
    <row r="506" spans="2:20" ht="17.25" customHeight="1" x14ac:dyDescent="0.2">
      <c r="B506" s="2" t="str">
        <f t="shared" si="138"/>
        <v>ÉTAT CIVIL</v>
      </c>
      <c r="D506" s="229"/>
      <c r="E506" s="140"/>
      <c r="F506" s="100"/>
      <c r="G506"/>
      <c r="L506" s="2"/>
    </row>
    <row r="507" spans="2:20" x14ac:dyDescent="0.2">
      <c r="B507" s="2" t="str">
        <f t="shared" si="138"/>
        <v>PERSONNES À CHARGE</v>
      </c>
      <c r="D507" s="392"/>
      <c r="E507" s="85" t="str">
        <f>E467</f>
        <v>excluant votre conjoint(e)</v>
      </c>
      <c r="H507" s="30"/>
      <c r="I507" s="30"/>
      <c r="J507" s="30"/>
      <c r="L507" s="2"/>
    </row>
    <row r="508" spans="2:20" ht="16.5" customHeight="1" x14ac:dyDescent="0.2">
      <c r="B508" s="2" t="str">
        <f t="shared" si="138"/>
        <v xml:space="preserve">NOM DE VOTRE CONJOINT(E) </v>
      </c>
      <c r="D508" s="819"/>
      <c r="E508" s="775"/>
      <c r="F508" s="100"/>
      <c r="G508" s="94" t="str">
        <f>G468</f>
        <v xml:space="preserve">SON EMPLOYEUR    </v>
      </c>
      <c r="H508" s="743"/>
      <c r="I508" s="740"/>
      <c r="J508" s="262"/>
      <c r="L508" s="2"/>
    </row>
    <row r="509" spans="2:20" x14ac:dyDescent="0.2">
      <c r="B509" s="2" t="str">
        <f t="shared" si="138"/>
        <v>PRÉNOM</v>
      </c>
      <c r="D509" s="692"/>
      <c r="E509" s="757"/>
      <c r="F509" s="100"/>
      <c r="G509" s="94" t="str">
        <f>G469</f>
        <v xml:space="preserve">TÉLÉPHONE    </v>
      </c>
      <c r="H509" s="692"/>
      <c r="I509" s="693"/>
      <c r="J509" s="9"/>
      <c r="L509" s="2"/>
    </row>
    <row r="510" spans="2:20" x14ac:dyDescent="0.2">
      <c r="B510" s="2" t="str">
        <f t="shared" si="138"/>
        <v>DATE DE NAISSANCE</v>
      </c>
      <c r="D510" s="692"/>
      <c r="E510" s="757"/>
      <c r="F510" s="14"/>
      <c r="G510" s="89" t="str">
        <f>G470</f>
        <v xml:space="preserve">DEPUIS QUAND?    </v>
      </c>
      <c r="H510" s="228"/>
      <c r="I510" s="111"/>
      <c r="J510" s="30"/>
      <c r="L510" s="2"/>
    </row>
    <row r="511" spans="2:20" x14ac:dyDescent="0.2">
      <c r="B511" s="2" t="str">
        <f t="shared" si="138"/>
        <v>EMPLOI</v>
      </c>
      <c r="D511" s="770"/>
      <c r="E511" s="771"/>
      <c r="F511" s="87"/>
      <c r="G511" s="89" t="str">
        <f>G471</f>
        <v xml:space="preserve">SALAIRE    </v>
      </c>
      <c r="H511" s="463"/>
      <c r="I511" s="60"/>
      <c r="L511" s="2"/>
    </row>
    <row r="512" spans="2:20" x14ac:dyDescent="0.2">
      <c r="I512" s="61"/>
      <c r="J512" s="61"/>
      <c r="M512" s="49"/>
      <c r="N512" s="49"/>
      <c r="O512" s="49"/>
      <c r="P512" s="49"/>
      <c r="Q512" s="49"/>
      <c r="R512" s="49"/>
      <c r="S512" s="49"/>
      <c r="T512" s="49"/>
    </row>
    <row r="513" spans="1:44" x14ac:dyDescent="0.2">
      <c r="B513" s="135" t="str">
        <f t="shared" ref="B513:I513" si="139">B473</f>
        <v>SITUATION FINANCIÈRE</v>
      </c>
      <c r="C513" s="685" t="str">
        <f t="shared" si="139"/>
        <v>Sources de revenu</v>
      </c>
      <c r="D513" s="686">
        <f t="shared" si="139"/>
        <v>0</v>
      </c>
      <c r="E513" s="686">
        <f t="shared" si="139"/>
        <v>0</v>
      </c>
      <c r="F513" s="687">
        <f t="shared" si="139"/>
        <v>0</v>
      </c>
      <c r="G513" s="184" t="str">
        <f t="shared" si="139"/>
        <v>Montant annuel</v>
      </c>
      <c r="H513" s="769" t="str">
        <f t="shared" si="139"/>
        <v>Commentaires</v>
      </c>
      <c r="I513" s="686">
        <f t="shared" si="139"/>
        <v>0</v>
      </c>
      <c r="J513" s="196"/>
      <c r="L513" s="135"/>
      <c r="M513" s="49"/>
      <c r="N513" s="49"/>
      <c r="O513" s="49"/>
      <c r="P513" s="49"/>
      <c r="Q513" s="49"/>
      <c r="R513" s="49"/>
      <c r="S513" s="49"/>
      <c r="T513" s="49"/>
    </row>
    <row r="514" spans="1:44" x14ac:dyDescent="0.2">
      <c r="A514" s="7"/>
      <c r="B514" s="2"/>
      <c r="C514" s="763"/>
      <c r="D514" s="764"/>
      <c r="E514" s="764"/>
      <c r="F514" s="765"/>
      <c r="G514" s="478"/>
      <c r="H514" s="754"/>
      <c r="I514" s="755"/>
      <c r="J514" s="86"/>
      <c r="L514" s="2"/>
    </row>
    <row r="515" spans="1:44" x14ac:dyDescent="0.2">
      <c r="B515" s="2"/>
      <c r="C515" s="766"/>
      <c r="D515" s="767"/>
      <c r="E515" s="767"/>
      <c r="F515" s="768"/>
      <c r="G515" s="490"/>
      <c r="H515" s="756"/>
      <c r="I515" s="757"/>
      <c r="J515" s="86"/>
      <c r="L515" s="2"/>
    </row>
    <row r="516" spans="1:44" x14ac:dyDescent="0.2">
      <c r="A516" s="30"/>
      <c r="B516" s="95"/>
      <c r="C516" s="749"/>
      <c r="D516" s="723"/>
      <c r="E516" s="723"/>
      <c r="F516" s="750"/>
      <c r="G516" s="491"/>
      <c r="H516" s="357"/>
      <c r="I516" s="294"/>
      <c r="J516" s="86"/>
      <c r="L516" s="2"/>
    </row>
    <row r="517" spans="1:44" x14ac:dyDescent="0.2">
      <c r="A517" s="30"/>
      <c r="B517" s="2"/>
      <c r="C517" s="30"/>
      <c r="D517" s="772"/>
      <c r="E517" s="773"/>
      <c r="F517" s="773"/>
      <c r="G517" s="484">
        <f>SUM(G514:G516)</f>
        <v>0</v>
      </c>
      <c r="H517" s="350"/>
      <c r="I517" s="351"/>
      <c r="J517" s="197"/>
      <c r="L517" s="2"/>
      <c r="U517" s="1"/>
      <c r="V517" s="1"/>
      <c r="W517" s="1"/>
      <c r="X517" s="1"/>
      <c r="Y517" s="61"/>
    </row>
    <row r="518" spans="1:44" s="49" customFormat="1" ht="6.75" customHeight="1" x14ac:dyDescent="0.2">
      <c r="A518" s="30"/>
      <c r="B518" s="96"/>
      <c r="C518" s="30"/>
      <c r="D518" s="90"/>
      <c r="E518" s="90"/>
      <c r="F518" s="97"/>
      <c r="G518" s="2"/>
      <c r="H518" s="112"/>
      <c r="I518" s="9"/>
      <c r="J518" s="177"/>
      <c r="K518" s="1"/>
      <c r="L518" s="2"/>
      <c r="M518"/>
      <c r="N518"/>
      <c r="O518"/>
      <c r="P518"/>
      <c r="Q518"/>
      <c r="R518"/>
      <c r="S518"/>
      <c r="T518"/>
      <c r="Z518" s="1"/>
      <c r="AA518" s="1"/>
      <c r="AB518" s="1"/>
      <c r="AC518" s="1"/>
      <c r="AD518" s="1"/>
      <c r="AE518" s="1"/>
      <c r="AF518" s="1"/>
      <c r="AG518" s="1"/>
      <c r="AH518" s="1"/>
      <c r="AI518" s="1"/>
      <c r="AJ518" s="1"/>
      <c r="AK518" s="1"/>
      <c r="AL518" s="1"/>
      <c r="AM518" s="1"/>
      <c r="AN518" s="1"/>
      <c r="AO518" s="1"/>
      <c r="AP518" s="1"/>
      <c r="AQ518" s="1"/>
      <c r="AR518" s="1"/>
    </row>
    <row r="519" spans="1:44" s="49" customFormat="1" x14ac:dyDescent="0.2">
      <c r="A519" s="1"/>
      <c r="B519" s="96"/>
      <c r="C519" s="144" t="str">
        <f t="shared" ref="C519:C526" si="140">C479</f>
        <v>ACTIF</v>
      </c>
      <c r="D519" s="47"/>
      <c r="E519" s="144"/>
      <c r="F519" s="145"/>
      <c r="G519" s="146" t="s">
        <v>526</v>
      </c>
      <c r="H519" s="144"/>
      <c r="I519" s="144"/>
      <c r="J519" s="189"/>
      <c r="K519" s="1"/>
      <c r="L519" s="2"/>
      <c r="M519"/>
      <c r="N519"/>
      <c r="O519"/>
      <c r="P519"/>
      <c r="Q519"/>
      <c r="R519"/>
      <c r="S519"/>
      <c r="T519"/>
      <c r="Z519" s="1"/>
      <c r="AA519" s="1"/>
      <c r="AB519" s="1"/>
      <c r="AC519" s="1"/>
      <c r="AD519" s="1"/>
      <c r="AE519" s="1"/>
      <c r="AF519" s="1"/>
      <c r="AG519" s="1"/>
      <c r="AH519" s="1"/>
      <c r="AI519" s="1"/>
      <c r="AJ519" s="1"/>
      <c r="AK519" s="1"/>
      <c r="AL519" s="1"/>
      <c r="AM519" s="1"/>
      <c r="AN519" s="1"/>
      <c r="AO519" s="1"/>
      <c r="AP519" s="1"/>
      <c r="AQ519" s="1"/>
      <c r="AR519" s="1"/>
    </row>
    <row r="520" spans="1:44" x14ac:dyDescent="0.2">
      <c r="B520" s="96"/>
      <c r="C520" s="150" t="str">
        <f t="shared" si="140"/>
        <v>Encaisse</v>
      </c>
      <c r="D520" s="151"/>
      <c r="E520" s="150"/>
      <c r="F520" s="480"/>
      <c r="G520" s="156" t="str">
        <f t="shared" ref="G520:H525" si="141">G480</f>
        <v>Emprunts bancaires (solde)</v>
      </c>
      <c r="H520" s="152"/>
      <c r="I520" s="482"/>
      <c r="J520" s="190"/>
      <c r="L520" s="2"/>
    </row>
    <row r="521" spans="1:44" x14ac:dyDescent="0.2">
      <c r="B521" s="2"/>
      <c r="C521" s="153" t="str">
        <f t="shared" si="140"/>
        <v>RÉER</v>
      </c>
      <c r="D521" s="92"/>
      <c r="E521" s="153"/>
      <c r="F521" s="486"/>
      <c r="G521" s="157" t="str">
        <f t="shared" si="141"/>
        <v>Cartes de crédit</v>
      </c>
      <c r="H521" s="154"/>
      <c r="I521" s="487"/>
      <c r="J521" s="190"/>
      <c r="L521" s="2"/>
    </row>
    <row r="522" spans="1:44" x14ac:dyDescent="0.2">
      <c r="B522" s="2"/>
      <c r="C522" s="155" t="str">
        <f t="shared" si="140"/>
        <v>Assurance-vie (valeur résiduelle)</v>
      </c>
      <c r="D522" s="92"/>
      <c r="E522" s="155"/>
      <c r="F522" s="486"/>
      <c r="G522" s="157" t="str">
        <f t="shared" si="141"/>
        <v>Prêt hypothécaire</v>
      </c>
      <c r="H522" s="154"/>
      <c r="I522" s="487"/>
      <c r="J522" s="190"/>
      <c r="L522" s="2"/>
    </row>
    <row r="523" spans="1:44" x14ac:dyDescent="0.2">
      <c r="B523" s="2"/>
      <c r="C523" s="155" t="str">
        <f t="shared" si="140"/>
        <v>Immobilier (valeur actuelle)</v>
      </c>
      <c r="D523" s="92"/>
      <c r="E523" s="155"/>
      <c r="F523" s="486"/>
      <c r="G523" s="752" t="str">
        <f t="shared" si="141"/>
        <v>Autre passif</v>
      </c>
      <c r="H523" s="753">
        <f t="shared" si="141"/>
        <v>0</v>
      </c>
      <c r="I523" s="487"/>
      <c r="J523" s="190"/>
      <c r="L523" s="2"/>
    </row>
    <row r="524" spans="1:44" x14ac:dyDescent="0.2">
      <c r="B524" s="2"/>
      <c r="C524" s="153" t="str">
        <f t="shared" si="140"/>
        <v>Véhicules</v>
      </c>
      <c r="D524" s="92"/>
      <c r="E524" s="153"/>
      <c r="F524" s="486"/>
      <c r="G524" s="759"/>
      <c r="H524" s="760"/>
      <c r="I524" s="489"/>
      <c r="J524" s="190"/>
      <c r="L524" s="2"/>
    </row>
    <row r="525" spans="1:44" x14ac:dyDescent="0.2">
      <c r="B525" s="2"/>
      <c r="C525" s="153" t="str">
        <f t="shared" si="140"/>
        <v>Placements (valeur en $)</v>
      </c>
      <c r="D525" s="92"/>
      <c r="E525" s="153"/>
      <c r="F525" s="486">
        <v>0</v>
      </c>
      <c r="G525" s="329" t="str">
        <f t="shared" si="141"/>
        <v>PASSIF TOTAL</v>
      </c>
      <c r="H525" s="330"/>
      <c r="I525" s="483">
        <f>SUM(I520:I524)</f>
        <v>0</v>
      </c>
      <c r="J525" s="191"/>
      <c r="L525" s="2"/>
    </row>
    <row r="526" spans="1:44" x14ac:dyDescent="0.2">
      <c r="C526" s="153" t="str">
        <f t="shared" si="140"/>
        <v>Ménage</v>
      </c>
      <c r="D526" s="92"/>
      <c r="E526" s="153"/>
      <c r="F526" s="486"/>
      <c r="G526" s="785"/>
      <c r="H526" s="786"/>
      <c r="I526" s="331"/>
      <c r="J526" s="190"/>
    </row>
    <row r="527" spans="1:44" x14ac:dyDescent="0.2">
      <c r="C527" s="731"/>
      <c r="D527" s="761"/>
      <c r="E527" s="732"/>
      <c r="F527" s="488"/>
      <c r="G527" s="782"/>
      <c r="H527" s="783"/>
      <c r="I527" s="332"/>
      <c r="J527" s="82"/>
    </row>
    <row r="528" spans="1:44" ht="13.5" thickBot="1" x14ac:dyDescent="0.25">
      <c r="C528" s="147" t="str">
        <f>C488</f>
        <v>ACTIF TOTAL</v>
      </c>
      <c r="D528"/>
      <c r="E528" s="148"/>
      <c r="F528" s="481">
        <f>SUM(F520:F527)</f>
        <v>0</v>
      </c>
      <c r="G528" s="193" t="str">
        <f>G488</f>
        <v>VALEUR NETTE</v>
      </c>
      <c r="H528" s="149"/>
      <c r="I528" s="481">
        <f>F528-I525</f>
        <v>0</v>
      </c>
      <c r="J528" s="192"/>
    </row>
    <row r="529" spans="2:12" ht="6" customHeight="1" x14ac:dyDescent="0.2">
      <c r="F529" s="30"/>
      <c r="H529" s="30"/>
      <c r="I529" s="63"/>
      <c r="J529" s="63"/>
    </row>
    <row r="530" spans="2:12" ht="18.75" customHeight="1" x14ac:dyDescent="0.2">
      <c r="B530" s="91" t="s">
        <v>625</v>
      </c>
      <c r="I530" s="61"/>
      <c r="J530" s="61"/>
      <c r="L530" s="91"/>
    </row>
    <row r="531" spans="2:12" x14ac:dyDescent="0.2">
      <c r="B531" s="2" t="str">
        <f>B491</f>
        <v xml:space="preserve">NOM DE FAMILLE </v>
      </c>
      <c r="D531" s="803"/>
      <c r="E531" s="788"/>
      <c r="F531" s="789"/>
      <c r="G531" s="61"/>
      <c r="H531" s="88"/>
      <c r="L531" s="2"/>
    </row>
    <row r="532" spans="2:12" ht="15" customHeight="1" x14ac:dyDescent="0.2">
      <c r="B532" s="2" t="str">
        <f>B492</f>
        <v>PRÉNOMS</v>
      </c>
      <c r="D532" s="749"/>
      <c r="E532" s="723"/>
      <c r="F532" s="724"/>
      <c r="G532" s="61"/>
      <c r="H532" s="98"/>
      <c r="L532" s="2"/>
    </row>
    <row r="533" spans="2:12" ht="15" customHeight="1" x14ac:dyDescent="0.2">
      <c r="B533" s="2" t="str">
        <f>B493</f>
        <v>ADRESSE</v>
      </c>
      <c r="C533" s="61"/>
      <c r="D533" s="804"/>
      <c r="E533" s="805"/>
      <c r="F533" s="806"/>
      <c r="G533" s="460"/>
      <c r="H533" s="747"/>
      <c r="I533" s="748"/>
      <c r="J533" s="169"/>
      <c r="L533" s="2"/>
    </row>
    <row r="534" spans="2:12" ht="15.75" customHeight="1" x14ac:dyDescent="0.2">
      <c r="C534" s="61"/>
      <c r="D534" s="807"/>
      <c r="E534" s="808"/>
      <c r="F534" s="809"/>
      <c r="G534" s="460"/>
      <c r="H534" s="747"/>
      <c r="I534" s="748"/>
      <c r="J534" s="169"/>
    </row>
    <row r="535" spans="2:12" ht="15.75" customHeight="1" x14ac:dyDescent="0.2">
      <c r="C535" s="61"/>
      <c r="D535" s="810"/>
      <c r="E535" s="811"/>
      <c r="F535" s="812"/>
      <c r="G535" s="460"/>
      <c r="H535" s="747"/>
      <c r="I535" s="748"/>
      <c r="J535" s="169"/>
    </row>
    <row r="536" spans="2:12" x14ac:dyDescent="0.2">
      <c r="D536" s="762"/>
      <c r="E536" s="762"/>
      <c r="F536" s="762"/>
      <c r="G536" s="2" t="s">
        <v>249</v>
      </c>
      <c r="H536" s="780"/>
      <c r="I536" s="781"/>
      <c r="J536" s="170"/>
    </row>
    <row r="537" spans="2:12" x14ac:dyDescent="0.2">
      <c r="B537" s="2" t="str">
        <f>B497</f>
        <v>TÉLÉPHONE (BUREAU)</v>
      </c>
      <c r="D537" s="441"/>
      <c r="E537" s="442"/>
      <c r="F537" s="443"/>
      <c r="G537" s="2" t="str">
        <f>G497</f>
        <v xml:space="preserve">NAISSANCE   </v>
      </c>
      <c r="H537" s="743"/>
      <c r="I537" s="740"/>
      <c r="J537" s="176"/>
      <c r="L537" s="2"/>
    </row>
    <row r="538" spans="2:12" x14ac:dyDescent="0.2">
      <c r="B538" s="2" t="str">
        <f>IF(ISBLANK(D538),"COURRIEL",IF(OR(ISERR(FIND("@",D538)),NOT(ISERR(FIND(" ",D538))),ISERR(FIND(".",D538))),"Courriel invalide  ","COURRIEL"))</f>
        <v>COURRIEL</v>
      </c>
      <c r="C538" s="61"/>
      <c r="D538" s="684"/>
      <c r="E538" s="684"/>
      <c r="F538" s="684"/>
      <c r="G538" s="440"/>
      <c r="I538" s="61"/>
      <c r="J538" s="61"/>
      <c r="L538" s="2"/>
    </row>
    <row r="539" spans="2:12" x14ac:dyDescent="0.2">
      <c r="B539" s="2"/>
      <c r="D539" s="444"/>
      <c r="E539" s="445"/>
      <c r="F539" s="445"/>
      <c r="G539" s="88"/>
      <c r="H539" s="88" t="s">
        <v>650</v>
      </c>
      <c r="I539" s="61"/>
      <c r="J539" s="61"/>
      <c r="L539" s="2"/>
    </row>
    <row r="540" spans="2:12" x14ac:dyDescent="0.2">
      <c r="B540" s="2" t="str">
        <f>B500</f>
        <v>EMPLOYEUR ACTUEL</v>
      </c>
      <c r="D540" s="826"/>
      <c r="E540" s="742"/>
      <c r="F540" s="99"/>
      <c r="G540" s="94" t="str">
        <f>G500</f>
        <v xml:space="preserve">ANCIEN EMPLOYEUR    </v>
      </c>
      <c r="H540" s="743"/>
      <c r="I540" s="740"/>
      <c r="J540" s="90"/>
      <c r="L540" s="2"/>
    </row>
    <row r="541" spans="2:12" x14ac:dyDescent="0.2">
      <c r="B541" s="2" t="str">
        <f>B501</f>
        <v>TÉLÉPHONE DE L'EMPLOYEUR</v>
      </c>
      <c r="D541" s="746"/>
      <c r="E541" s="746"/>
      <c r="F541" s="87"/>
      <c r="G541" s="94" t="str">
        <f>G501</f>
        <v xml:space="preserve">TÉLÉPHONE    </v>
      </c>
      <c r="H541" s="692"/>
      <c r="I541" s="693"/>
      <c r="J541" s="260"/>
      <c r="L541" s="2"/>
    </row>
    <row r="542" spans="2:12" x14ac:dyDescent="0.2">
      <c r="B542" s="2" t="str">
        <f>B502</f>
        <v>EMPLOYEUR DEPUIS QUAND?</v>
      </c>
      <c r="D542" s="227"/>
      <c r="E542" s="30"/>
      <c r="F542"/>
      <c r="G542" s="89" t="str">
        <f>G502</f>
        <v xml:space="preserve">DEPUIS QUAND?    </v>
      </c>
      <c r="H542" s="228"/>
      <c r="I542" s="111"/>
      <c r="J542" s="111"/>
      <c r="L542" s="2"/>
    </row>
    <row r="543" spans="2:12" x14ac:dyDescent="0.2">
      <c r="B543" s="2" t="str">
        <f>B503</f>
        <v>SALAIRE</v>
      </c>
      <c r="D543" s="485"/>
      <c r="G543" s="89" t="str">
        <f>G503</f>
        <v xml:space="preserve">SALAIRE    </v>
      </c>
      <c r="H543" s="485"/>
      <c r="I543" s="60"/>
      <c r="J543" s="60"/>
      <c r="L543" s="2"/>
    </row>
    <row r="544" spans="2:12" ht="6.75" customHeight="1" x14ac:dyDescent="0.2">
      <c r="G544" s="93"/>
      <c r="H544" s="744"/>
      <c r="I544" s="745"/>
      <c r="J544" s="90"/>
    </row>
    <row r="545" spans="1:44" x14ac:dyDescent="0.2">
      <c r="B545" s="135" t="str">
        <f t="shared" ref="B545:B551" si="142">B505</f>
        <v>FAMILLE</v>
      </c>
      <c r="I545" s="61"/>
      <c r="J545" s="61"/>
      <c r="L545" s="135"/>
    </row>
    <row r="546" spans="1:44" ht="17.25" customHeight="1" x14ac:dyDescent="0.2">
      <c r="B546" s="2" t="str">
        <f t="shared" si="142"/>
        <v>ÉTAT CIVIL</v>
      </c>
      <c r="D546" s="229"/>
      <c r="E546" s="140"/>
      <c r="F546" s="100"/>
      <c r="G546"/>
      <c r="L546" s="2"/>
    </row>
    <row r="547" spans="1:44" x14ac:dyDescent="0.2">
      <c r="B547" s="2" t="str">
        <f t="shared" si="142"/>
        <v>PERSONNES À CHARGE</v>
      </c>
      <c r="D547" s="392"/>
      <c r="E547" s="85" t="str">
        <f>E507</f>
        <v>excluant votre conjoint(e)</v>
      </c>
      <c r="H547" s="30"/>
      <c r="I547" s="30"/>
      <c r="J547" s="30"/>
      <c r="L547" s="2"/>
    </row>
    <row r="548" spans="1:44" ht="16.5" customHeight="1" x14ac:dyDescent="0.2">
      <c r="B548" s="2" t="str">
        <f t="shared" si="142"/>
        <v xml:space="preserve">NOM DE VOTRE CONJOINT(E) </v>
      </c>
      <c r="D548" s="819"/>
      <c r="E548" s="775"/>
      <c r="F548" s="100"/>
      <c r="G548" s="94" t="str">
        <f>G508</f>
        <v xml:space="preserve">SON EMPLOYEUR    </v>
      </c>
      <c r="H548" s="743"/>
      <c r="I548" s="740"/>
      <c r="J548" s="262"/>
      <c r="L548" s="2"/>
    </row>
    <row r="549" spans="1:44" x14ac:dyDescent="0.2">
      <c r="B549" s="2" t="str">
        <f t="shared" si="142"/>
        <v>PRÉNOM</v>
      </c>
      <c r="D549" s="692"/>
      <c r="E549" s="757"/>
      <c r="F549" s="100"/>
      <c r="G549" s="94" t="str">
        <f>G509</f>
        <v xml:space="preserve">TÉLÉPHONE    </v>
      </c>
      <c r="H549" s="692"/>
      <c r="I549" s="693"/>
      <c r="J549" s="9"/>
      <c r="L549" s="2"/>
    </row>
    <row r="550" spans="1:44" x14ac:dyDescent="0.2">
      <c r="B550" s="2" t="str">
        <f t="shared" si="142"/>
        <v>DATE DE NAISSANCE</v>
      </c>
      <c r="D550" s="692"/>
      <c r="E550" s="757"/>
      <c r="F550" s="14"/>
      <c r="G550" s="89" t="str">
        <f>G510</f>
        <v xml:space="preserve">DEPUIS QUAND?    </v>
      </c>
      <c r="H550" s="228"/>
      <c r="I550" s="111"/>
      <c r="J550" s="30"/>
      <c r="L550" s="2"/>
    </row>
    <row r="551" spans="1:44" x14ac:dyDescent="0.2">
      <c r="B551" s="2" t="str">
        <f t="shared" si="142"/>
        <v>EMPLOI</v>
      </c>
      <c r="D551" s="770"/>
      <c r="E551" s="771"/>
      <c r="F551" s="87"/>
      <c r="G551" s="89" t="str">
        <f>G511</f>
        <v xml:space="preserve">SALAIRE    </v>
      </c>
      <c r="H551" s="463"/>
      <c r="I551" s="60"/>
      <c r="L551" s="2"/>
    </row>
    <row r="552" spans="1:44" x14ac:dyDescent="0.2">
      <c r="I552" s="61"/>
      <c r="J552" s="61"/>
      <c r="M552" s="49"/>
      <c r="N552" s="49"/>
      <c r="O552" s="49"/>
      <c r="P552" s="49"/>
      <c r="Q552" s="49"/>
      <c r="R552" s="49"/>
      <c r="S552" s="49"/>
      <c r="T552" s="49"/>
    </row>
    <row r="553" spans="1:44" x14ac:dyDescent="0.2">
      <c r="B553" s="135" t="str">
        <f t="shared" ref="B553:I553" si="143">B513</f>
        <v>SITUATION FINANCIÈRE</v>
      </c>
      <c r="C553" s="685" t="str">
        <f t="shared" si="143"/>
        <v>Sources de revenu</v>
      </c>
      <c r="D553" s="686">
        <f t="shared" si="143"/>
        <v>0</v>
      </c>
      <c r="E553" s="686">
        <f t="shared" si="143"/>
        <v>0</v>
      </c>
      <c r="F553" s="687">
        <f t="shared" si="143"/>
        <v>0</v>
      </c>
      <c r="G553" s="184" t="str">
        <f t="shared" si="143"/>
        <v>Montant annuel</v>
      </c>
      <c r="H553" s="769" t="str">
        <f t="shared" si="143"/>
        <v>Commentaires</v>
      </c>
      <c r="I553" s="818">
        <f t="shared" si="143"/>
        <v>0</v>
      </c>
      <c r="J553" s="196"/>
      <c r="L553" s="135"/>
      <c r="M553" s="49"/>
      <c r="N553" s="49"/>
      <c r="O553" s="49"/>
      <c r="P553" s="49"/>
      <c r="Q553" s="49"/>
      <c r="R553" s="49"/>
      <c r="S553" s="49"/>
      <c r="T553" s="49"/>
    </row>
    <row r="554" spans="1:44" x14ac:dyDescent="0.2">
      <c r="A554" s="7"/>
      <c r="B554" s="2"/>
      <c r="C554" s="763"/>
      <c r="D554" s="764"/>
      <c r="E554" s="764"/>
      <c r="F554" s="765"/>
      <c r="G554" s="478"/>
      <c r="H554" s="754"/>
      <c r="I554" s="825"/>
      <c r="J554" s="86"/>
      <c r="L554" s="2"/>
    </row>
    <row r="555" spans="1:44" x14ac:dyDescent="0.2">
      <c r="B555" s="2"/>
      <c r="C555" s="766"/>
      <c r="D555" s="767"/>
      <c r="E555" s="767"/>
      <c r="F555" s="768"/>
      <c r="G555" s="490"/>
      <c r="H555" s="756"/>
      <c r="I555" s="693"/>
      <c r="J555" s="86"/>
      <c r="L555" s="2"/>
    </row>
    <row r="556" spans="1:44" x14ac:dyDescent="0.2">
      <c r="A556" s="30"/>
      <c r="B556" s="95"/>
      <c r="C556" s="820"/>
      <c r="D556" s="821"/>
      <c r="E556" s="821"/>
      <c r="F556" s="822"/>
      <c r="G556" s="479">
        <v>0</v>
      </c>
      <c r="H556" s="352"/>
      <c r="I556" s="353"/>
      <c r="J556" s="86"/>
      <c r="L556" s="2"/>
    </row>
    <row r="557" spans="1:44" x14ac:dyDescent="0.2">
      <c r="A557" s="30"/>
      <c r="B557" s="2"/>
      <c r="C557" s="395"/>
      <c r="D557" s="823"/>
      <c r="E557" s="824"/>
      <c r="F557" s="824"/>
      <c r="G557" s="354">
        <f>SUM(G554:G556)</f>
        <v>0</v>
      </c>
      <c r="H557" s="355"/>
      <c r="I557" s="356"/>
      <c r="J557" s="197"/>
      <c r="L557" s="2"/>
      <c r="U557" s="1"/>
      <c r="V557" s="1"/>
      <c r="W557" s="1"/>
      <c r="X557" s="1"/>
      <c r="Y557" s="61"/>
    </row>
    <row r="558" spans="1:44" s="49" customFormat="1" ht="6.75" customHeight="1" x14ac:dyDescent="0.2">
      <c r="A558" s="30"/>
      <c r="B558" s="96"/>
      <c r="C558" s="30"/>
      <c r="D558" s="90"/>
      <c r="E558" s="90"/>
      <c r="F558" s="97"/>
      <c r="G558" s="2"/>
      <c r="H558" s="112"/>
      <c r="I558" s="9"/>
      <c r="J558" s="177"/>
      <c r="K558" s="1"/>
      <c r="L558" s="2"/>
      <c r="M558"/>
      <c r="N558"/>
      <c r="O558"/>
      <c r="P558"/>
      <c r="Q558"/>
      <c r="R558"/>
      <c r="S558"/>
      <c r="T558"/>
      <c r="Z558" s="1"/>
      <c r="AA558" s="1"/>
      <c r="AB558" s="1"/>
      <c r="AC558" s="1"/>
      <c r="AD558" s="1"/>
      <c r="AE558" s="1"/>
      <c r="AF558" s="1"/>
      <c r="AG558" s="1"/>
      <c r="AH558" s="1"/>
      <c r="AI558" s="1"/>
      <c r="AJ558" s="1"/>
      <c r="AK558" s="1"/>
      <c r="AL558" s="1"/>
      <c r="AM558" s="1"/>
      <c r="AN558" s="1"/>
      <c r="AO558" s="1"/>
      <c r="AP558" s="1"/>
      <c r="AQ558" s="1"/>
      <c r="AR558" s="1"/>
    </row>
    <row r="559" spans="1:44" s="49" customFormat="1" x14ac:dyDescent="0.2">
      <c r="A559" s="1"/>
      <c r="B559" s="96"/>
      <c r="C559" s="144" t="str">
        <f t="shared" ref="C559:C566" si="144">C519</f>
        <v>ACTIF</v>
      </c>
      <c r="D559" s="47"/>
      <c r="E559" s="144"/>
      <c r="F559" s="145"/>
      <c r="G559" s="146" t="str">
        <f>G519</f>
        <v>PASSIF</v>
      </c>
      <c r="H559" s="144"/>
      <c r="I559" s="144"/>
      <c r="J559" s="189"/>
      <c r="K559" s="1"/>
      <c r="L559" s="2"/>
      <c r="M559"/>
      <c r="N559"/>
      <c r="O559"/>
      <c r="P559"/>
      <c r="Q559"/>
      <c r="R559"/>
      <c r="S559"/>
      <c r="T559"/>
      <c r="Z559" s="1"/>
      <c r="AA559" s="1"/>
      <c r="AB559" s="1"/>
      <c r="AC559" s="1"/>
      <c r="AD559" s="1"/>
      <c r="AE559" s="1"/>
      <c r="AF559" s="1"/>
      <c r="AG559" s="1"/>
      <c r="AH559" s="1"/>
      <c r="AI559" s="1"/>
      <c r="AJ559" s="1"/>
      <c r="AK559" s="1"/>
      <c r="AL559" s="1"/>
      <c r="AM559" s="1"/>
      <c r="AN559" s="1"/>
      <c r="AO559" s="1"/>
      <c r="AP559" s="1"/>
      <c r="AQ559" s="1"/>
      <c r="AR559" s="1"/>
    </row>
    <row r="560" spans="1:44" x14ac:dyDescent="0.2">
      <c r="B560" s="96"/>
      <c r="C560" s="150" t="str">
        <f t="shared" si="144"/>
        <v>Encaisse</v>
      </c>
      <c r="D560" s="151"/>
      <c r="E560" s="150"/>
      <c r="F560" s="480"/>
      <c r="G560" s="156" t="str">
        <f>G520</f>
        <v>Emprunts bancaires (solde)</v>
      </c>
      <c r="H560" s="152"/>
      <c r="I560" s="482"/>
      <c r="J560" s="190"/>
      <c r="L560" s="2"/>
    </row>
    <row r="561" spans="2:12" x14ac:dyDescent="0.2">
      <c r="B561" s="2"/>
      <c r="C561" s="153" t="str">
        <f t="shared" si="144"/>
        <v>RÉER</v>
      </c>
      <c r="D561" s="92"/>
      <c r="E561" s="153"/>
      <c r="F561" s="486"/>
      <c r="G561" s="157" t="str">
        <f>G521</f>
        <v>Cartes de crédit</v>
      </c>
      <c r="H561" s="154"/>
      <c r="I561" s="487"/>
      <c r="J561" s="190"/>
      <c r="L561" s="2"/>
    </row>
    <row r="562" spans="2:12" x14ac:dyDescent="0.2">
      <c r="B562" s="2"/>
      <c r="C562" s="155" t="str">
        <f t="shared" si="144"/>
        <v>Assurance-vie (valeur résiduelle)</v>
      </c>
      <c r="D562" s="92"/>
      <c r="E562" s="155"/>
      <c r="F562" s="486">
        <v>0</v>
      </c>
      <c r="G562" s="157" t="str">
        <f>G522</f>
        <v>Prêt hypothécaire</v>
      </c>
      <c r="H562" s="154"/>
      <c r="I562" s="487">
        <v>0</v>
      </c>
      <c r="J562" s="190"/>
      <c r="L562" s="2"/>
    </row>
    <row r="563" spans="2:12" x14ac:dyDescent="0.2">
      <c r="B563" s="2"/>
      <c r="C563" s="155" t="str">
        <f t="shared" si="144"/>
        <v>Immobilier (valeur actuelle)</v>
      </c>
      <c r="D563" s="92"/>
      <c r="E563" s="155"/>
      <c r="F563" s="486">
        <v>0</v>
      </c>
      <c r="G563" s="752" t="str">
        <f>G523</f>
        <v>Autre passif</v>
      </c>
      <c r="H563" s="753">
        <f>H523</f>
        <v>0</v>
      </c>
      <c r="I563" s="487">
        <v>0</v>
      </c>
      <c r="J563" s="190"/>
      <c r="L563" s="2"/>
    </row>
    <row r="564" spans="2:12" x14ac:dyDescent="0.2">
      <c r="B564" s="2"/>
      <c r="C564" s="153" t="str">
        <f t="shared" si="144"/>
        <v>Véhicules</v>
      </c>
      <c r="D564" s="92"/>
      <c r="E564" s="153"/>
      <c r="F564" s="486">
        <v>0</v>
      </c>
      <c r="G564" s="759"/>
      <c r="H564" s="760"/>
      <c r="I564" s="489">
        <v>0</v>
      </c>
      <c r="J564" s="190"/>
      <c r="L564" s="2"/>
    </row>
    <row r="565" spans="2:12" x14ac:dyDescent="0.2">
      <c r="B565" s="2"/>
      <c r="C565" s="153" t="str">
        <f t="shared" si="144"/>
        <v>Placements (valeur en $)</v>
      </c>
      <c r="D565" s="92"/>
      <c r="E565" s="153"/>
      <c r="F565" s="486">
        <v>0</v>
      </c>
      <c r="G565" s="329" t="str">
        <f>G525</f>
        <v>PASSIF TOTAL</v>
      </c>
      <c r="H565" s="330"/>
      <c r="I565" s="483">
        <f>SUM(I560:I564)</f>
        <v>0</v>
      </c>
      <c r="J565" s="191"/>
      <c r="L565" s="2"/>
    </row>
    <row r="566" spans="2:12" x14ac:dyDescent="0.2">
      <c r="C566" s="153" t="str">
        <f t="shared" si="144"/>
        <v>Ménage</v>
      </c>
      <c r="D566" s="92"/>
      <c r="E566" s="153"/>
      <c r="F566" s="486">
        <v>0</v>
      </c>
      <c r="G566" s="785"/>
      <c r="H566" s="786"/>
      <c r="I566" s="331"/>
      <c r="J566" s="190"/>
    </row>
    <row r="567" spans="2:12" x14ac:dyDescent="0.2">
      <c r="C567" s="731"/>
      <c r="D567" s="761"/>
      <c r="E567" s="732"/>
      <c r="F567" s="488">
        <v>0</v>
      </c>
      <c r="G567" s="782"/>
      <c r="H567" s="783"/>
      <c r="I567" s="332"/>
      <c r="J567" s="82"/>
    </row>
    <row r="568" spans="2:12" ht="13.5" thickBot="1" x14ac:dyDescent="0.25">
      <c r="C568" s="147" t="str">
        <f>C528</f>
        <v>ACTIF TOTAL</v>
      </c>
      <c r="D568"/>
      <c r="E568" s="148"/>
      <c r="F568" s="481">
        <f>SUM(F560:F567)</f>
        <v>0</v>
      </c>
      <c r="G568" s="193" t="str">
        <f>G528</f>
        <v>VALEUR NETTE</v>
      </c>
      <c r="H568" s="149"/>
      <c r="I568" s="481">
        <f>F568-I565</f>
        <v>0</v>
      </c>
      <c r="J568" s="192"/>
    </row>
    <row r="569" spans="2:12" ht="4.5" customHeight="1" x14ac:dyDescent="0.2">
      <c r="F569" s="30"/>
      <c r="H569" s="30"/>
      <c r="I569" s="63"/>
      <c r="J569" s="63"/>
    </row>
    <row r="572" spans="2:12" x14ac:dyDescent="0.2">
      <c r="B572" s="358" t="s">
        <v>163</v>
      </c>
    </row>
    <row r="573" spans="2:12" x14ac:dyDescent="0.2">
      <c r="B573" s="8" t="s">
        <v>164</v>
      </c>
    </row>
  </sheetData>
  <mergeCells count="208">
    <mergeCell ref="D548:E548"/>
    <mergeCell ref="H548:I548"/>
    <mergeCell ref="H541:I541"/>
    <mergeCell ref="H549:I549"/>
    <mergeCell ref="C553:F553"/>
    <mergeCell ref="F187:G187"/>
    <mergeCell ref="F202:G202"/>
    <mergeCell ref="B194:H194"/>
    <mergeCell ref="F188:G188"/>
    <mergeCell ref="F189:G189"/>
    <mergeCell ref="I200:I213"/>
    <mergeCell ref="C395:G395"/>
    <mergeCell ref="C396:G396"/>
    <mergeCell ref="H540:I540"/>
    <mergeCell ref="H537:I537"/>
    <mergeCell ref="H534:I534"/>
    <mergeCell ref="H536:I536"/>
    <mergeCell ref="D536:F536"/>
    <mergeCell ref="H535:I535"/>
    <mergeCell ref="D551:E551"/>
    <mergeCell ref="D538:F538"/>
    <mergeCell ref="D549:E549"/>
    <mergeCell ref="D541:E541"/>
    <mergeCell ref="D540:E540"/>
    <mergeCell ref="G566:H566"/>
    <mergeCell ref="C567:E567"/>
    <mergeCell ref="G567:H567"/>
    <mergeCell ref="C556:F556"/>
    <mergeCell ref="D557:F557"/>
    <mergeCell ref="G563:H563"/>
    <mergeCell ref="G564:H564"/>
    <mergeCell ref="H554:I554"/>
    <mergeCell ref="C555:F555"/>
    <mergeCell ref="H555:I555"/>
    <mergeCell ref="D550:E550"/>
    <mergeCell ref="H553:I553"/>
    <mergeCell ref="C554:F554"/>
    <mergeCell ref="H544:I544"/>
    <mergeCell ref="H508:I508"/>
    <mergeCell ref="H533:I533"/>
    <mergeCell ref="D508:E508"/>
    <mergeCell ref="D509:E509"/>
    <mergeCell ref="H509:I509"/>
    <mergeCell ref="C513:F513"/>
    <mergeCell ref="H513:I513"/>
    <mergeCell ref="D511:E511"/>
    <mergeCell ref="G526:H526"/>
    <mergeCell ref="C527:E527"/>
    <mergeCell ref="G527:H527"/>
    <mergeCell ref="H514:I514"/>
    <mergeCell ref="C515:F515"/>
    <mergeCell ref="H515:I515"/>
    <mergeCell ref="C516:F516"/>
    <mergeCell ref="D517:F517"/>
    <mergeCell ref="G523:H523"/>
    <mergeCell ref="C514:F514"/>
    <mergeCell ref="D510:E510"/>
    <mergeCell ref="D532:F532"/>
    <mergeCell ref="D531:F531"/>
    <mergeCell ref="D533:F535"/>
    <mergeCell ref="G524:H524"/>
    <mergeCell ref="E2:I2"/>
    <mergeCell ref="G12:H12"/>
    <mergeCell ref="H460:I460"/>
    <mergeCell ref="F204:G204"/>
    <mergeCell ref="F183:G183"/>
    <mergeCell ref="C398:H398"/>
    <mergeCell ref="C385:G385"/>
    <mergeCell ref="C401:D401"/>
    <mergeCell ref="D451:F451"/>
    <mergeCell ref="D456:F456"/>
    <mergeCell ref="C411:D411"/>
    <mergeCell ref="F209:G209"/>
    <mergeCell ref="B380:C380"/>
    <mergeCell ref="B381:C381"/>
    <mergeCell ref="B250:C250"/>
    <mergeCell ref="F227:G227"/>
    <mergeCell ref="F222:G222"/>
    <mergeCell ref="F260:G260"/>
    <mergeCell ref="F253:G253"/>
    <mergeCell ref="F250:G250"/>
    <mergeCell ref="F251:G251"/>
    <mergeCell ref="F228:G228"/>
    <mergeCell ref="B43:J47"/>
    <mergeCell ref="B172:H172"/>
    <mergeCell ref="D460:E460"/>
    <mergeCell ref="I177:I190"/>
    <mergeCell ref="I224:I237"/>
    <mergeCell ref="F236:G236"/>
    <mergeCell ref="I248:I261"/>
    <mergeCell ref="F254:G254"/>
    <mergeCell ref="F255:G255"/>
    <mergeCell ref="F257:G257"/>
    <mergeCell ref="H455:I455"/>
    <mergeCell ref="H456:I456"/>
    <mergeCell ref="F198:G198"/>
    <mergeCell ref="B218:H218"/>
    <mergeCell ref="C405:G405"/>
    <mergeCell ref="C406:G406"/>
    <mergeCell ref="C408:H408"/>
    <mergeCell ref="C389:D389"/>
    <mergeCell ref="F174:G174"/>
    <mergeCell ref="F175:G175"/>
    <mergeCell ref="F230:G230"/>
    <mergeCell ref="F234:G234"/>
    <mergeCell ref="F231:G231"/>
    <mergeCell ref="F233:G233"/>
    <mergeCell ref="F235:G235"/>
    <mergeCell ref="C400:E400"/>
    <mergeCell ref="F229:G229"/>
    <mergeCell ref="D491:F491"/>
    <mergeCell ref="C388:H388"/>
    <mergeCell ref="C386:G386"/>
    <mergeCell ref="B378:C378"/>
    <mergeCell ref="B379:C379"/>
    <mergeCell ref="D469:E469"/>
    <mergeCell ref="F258:G258"/>
    <mergeCell ref="D496:F496"/>
    <mergeCell ref="C474:F474"/>
    <mergeCell ref="C475:F475"/>
    <mergeCell ref="H473:I473"/>
    <mergeCell ref="D471:E471"/>
    <mergeCell ref="D477:F477"/>
    <mergeCell ref="D468:E468"/>
    <mergeCell ref="C390:E390"/>
    <mergeCell ref="C410:E410"/>
    <mergeCell ref="H496:I496"/>
    <mergeCell ref="H493:I493"/>
    <mergeCell ref="G487:H487"/>
    <mergeCell ref="H494:I494"/>
    <mergeCell ref="H495:I495"/>
    <mergeCell ref="H464:I464"/>
    <mergeCell ref="H468:I468"/>
    <mergeCell ref="G486:H486"/>
    <mergeCell ref="H461:I461"/>
    <mergeCell ref="D461:E461"/>
    <mergeCell ref="F211:G211"/>
    <mergeCell ref="F252:G252"/>
    <mergeCell ref="F212:G212"/>
    <mergeCell ref="F224:G224"/>
    <mergeCell ref="B195:H195"/>
    <mergeCell ref="H497:I497"/>
    <mergeCell ref="D500:E500"/>
    <mergeCell ref="H500:I500"/>
    <mergeCell ref="H504:I504"/>
    <mergeCell ref="D501:E501"/>
    <mergeCell ref="H501:I501"/>
    <mergeCell ref="D498:F498"/>
    <mergeCell ref="H453:I453"/>
    <mergeCell ref="H454:I454"/>
    <mergeCell ref="D492:F492"/>
    <mergeCell ref="C476:F476"/>
    <mergeCell ref="H457:I457"/>
    <mergeCell ref="H469:I469"/>
    <mergeCell ref="G483:H483"/>
    <mergeCell ref="H474:I474"/>
    <mergeCell ref="H475:I475"/>
    <mergeCell ref="D470:E470"/>
    <mergeCell ref="G484:H484"/>
    <mergeCell ref="C487:E487"/>
    <mergeCell ref="D8:H11"/>
    <mergeCell ref="D12:E12"/>
    <mergeCell ref="D13:H13"/>
    <mergeCell ref="D6:H6"/>
    <mergeCell ref="D7:H7"/>
    <mergeCell ref="C399:D399"/>
    <mergeCell ref="C391:D391"/>
    <mergeCell ref="D4:G5"/>
    <mergeCell ref="D452:F452"/>
    <mergeCell ref="C409:D409"/>
    <mergeCell ref="F247:G247"/>
    <mergeCell ref="F205:G205"/>
    <mergeCell ref="F206:G206"/>
    <mergeCell ref="F210:G210"/>
    <mergeCell ref="F221:G221"/>
    <mergeCell ref="B375:C375"/>
    <mergeCell ref="F248:G248"/>
    <mergeCell ref="F245:G245"/>
    <mergeCell ref="F246:G246"/>
    <mergeCell ref="B243:H243"/>
    <mergeCell ref="F259:G259"/>
    <mergeCell ref="F176:G176"/>
    <mergeCell ref="F177:G177"/>
    <mergeCell ref="F180:G180"/>
    <mergeCell ref="B82:J86"/>
    <mergeCell ref="B136:J141"/>
    <mergeCell ref="B159:I166"/>
    <mergeCell ref="B266:I272"/>
    <mergeCell ref="B357:I365"/>
    <mergeCell ref="B418:I424"/>
    <mergeCell ref="B441:I446"/>
    <mergeCell ref="D453:F455"/>
    <mergeCell ref="D493:F495"/>
    <mergeCell ref="D458:F458"/>
    <mergeCell ref="C473:F473"/>
    <mergeCell ref="B219:H219"/>
    <mergeCell ref="F223:G223"/>
    <mergeCell ref="F226:G226"/>
    <mergeCell ref="F179:G179"/>
    <mergeCell ref="F207:G207"/>
    <mergeCell ref="F186:G186"/>
    <mergeCell ref="F203:G203"/>
    <mergeCell ref="F197:G197"/>
    <mergeCell ref="F181:G181"/>
    <mergeCell ref="F182:G182"/>
    <mergeCell ref="F184:G184"/>
    <mergeCell ref="F199:G199"/>
    <mergeCell ref="F200:G200"/>
  </mergeCells>
  <phoneticPr fontId="0" type="noConversion"/>
  <conditionalFormatting sqref="F211 M397 L36:L40 I560:I568 B36:B40 J398 J387:J393 D414:J416 D387:I387 D404:J404 D412:D413 J408 D392:D393 D394:J394 E411:F413 J183 J232 D402 D145:F151 J186:J188 J191:J194 I193:I194 C52 E401:F402 D240:J241 D217:J217 J208 J211 J235 J214:J216 D397:J397 E209:E211 F235 I399:J403 D264:J264 D216:I216 D113:J133 F390 J238:J239 J256 J259 J262:J263 G474:G477 E233:E235 F480:F488 I480:I488 D79:J79 D72:J72 G389:I393 E389:F389 D407:J407 F400 D403:H403 G514:G517 F520:F528 I520:I528 G554:G557 F560:F568 D193:H193 E391:F393 G399:H402 E251:F251 D64:J64 J341 E399:F399 G409:J413 E409:F409 F410 F188 E186:E188 E191 E214 E238 E227:F227 E180:F180 E203:F203 K109:K110 D111:J111 F259 E257:E259 E262 G376:H376 E376 J280 D382:J384 J310:J313 F377:F380 J300 J321 D33:J33 J290:J293 J331:J334 D355:J355 D157:J157 J351:J354 H145:J151">
    <cfRule type="cellIs" dxfId="74" priority="107" stopIfTrue="1" operator="equal">
      <formula>0</formula>
    </cfRule>
  </conditionalFormatting>
  <conditionalFormatting sqref="L498 L538 L458">
    <cfRule type="cellIs" dxfId="73" priority="115" stopIfTrue="1" operator="notEqual">
      <formula>"E-MAIL"</formula>
    </cfRule>
  </conditionalFormatting>
  <conditionalFormatting sqref="H5 D16:E18">
    <cfRule type="cellIs" dxfId="72" priority="117" stopIfTrue="1" operator="equal">
      <formula>"month"</formula>
    </cfRule>
  </conditionalFormatting>
  <conditionalFormatting sqref="I5:J5">
    <cfRule type="cellIs" dxfId="71" priority="118" stopIfTrue="1" operator="equal">
      <formula>"year"</formula>
    </cfRule>
  </conditionalFormatting>
  <conditionalFormatting sqref="B13">
    <cfRule type="cellIs" dxfId="70" priority="119" stopIfTrue="1" operator="notEqual">
      <formula>"COURRIEL  "</formula>
    </cfRule>
  </conditionalFormatting>
  <conditionalFormatting sqref="B458 B498 B538">
    <cfRule type="cellIs" dxfId="69" priority="120" stopIfTrue="1" operator="notEqual">
      <formula>"COURRIEL"</formula>
    </cfRule>
  </conditionalFormatting>
  <conditionalFormatting sqref="D156:F156 H156:J156">
    <cfRule type="cellIs" dxfId="68" priority="105" stopIfTrue="1" operator="equal">
      <formula>0</formula>
    </cfRule>
  </conditionalFormatting>
  <conditionalFormatting sqref="E152:F152 H152:J152">
    <cfRule type="cellIs" dxfId="67" priority="104" stopIfTrue="1" operator="equal">
      <formula>0</formula>
    </cfRule>
  </conditionalFormatting>
  <conditionalFormatting sqref="D152">
    <cfRule type="cellIs" dxfId="66" priority="103" stopIfTrue="1" operator="equal">
      <formula>0</formula>
    </cfRule>
  </conditionalFormatting>
  <conditionalFormatting sqref="E154:F154 H154:J154">
    <cfRule type="cellIs" dxfId="65" priority="101" stopIfTrue="1" operator="equal">
      <formula>0</formula>
    </cfRule>
  </conditionalFormatting>
  <conditionalFormatting sqref="D154">
    <cfRule type="cellIs" dxfId="64" priority="100" stopIfTrue="1" operator="equal">
      <formula>0</formula>
    </cfRule>
  </conditionalFormatting>
  <conditionalFormatting sqref="D153:F153 H153:J153">
    <cfRule type="cellIs" dxfId="63" priority="99" stopIfTrue="1" operator="equal">
      <formula>0</formula>
    </cfRule>
  </conditionalFormatting>
  <conditionalFormatting sqref="F28">
    <cfRule type="cellIs" dxfId="62" priority="86" stopIfTrue="1" operator="equal">
      <formula>""""""</formula>
    </cfRule>
  </conditionalFormatting>
  <conditionalFormatting sqref="D57:J57">
    <cfRule type="cellIs" dxfId="61" priority="85" stopIfTrue="1" operator="equal">
      <formula>0</formula>
    </cfRule>
  </conditionalFormatting>
  <conditionalFormatting sqref="D109:J110 D97:J97">
    <cfRule type="cellIs" dxfId="60" priority="83" stopIfTrue="1" operator="equal">
      <formula>0</formula>
    </cfRule>
  </conditionalFormatting>
  <conditionalFormatting sqref="F91">
    <cfRule type="cellIs" dxfId="59" priority="84" stopIfTrue="1" operator="equal">
      <formula>""""""</formula>
    </cfRule>
  </conditionalFormatting>
  <conditionalFormatting sqref="H251 H263 H255:H256 H260:H261">
    <cfRule type="cellIs" dxfId="58" priority="74" stopIfTrue="1" operator="equal">
      <formula>0</formula>
    </cfRule>
  </conditionalFormatting>
  <conditionalFormatting sqref="D251 D257:D258 D263 D261">
    <cfRule type="cellIs" dxfId="57" priority="72" stopIfTrue="1" operator="equal">
      <formula>0</formula>
    </cfRule>
  </conditionalFormatting>
  <conditionalFormatting sqref="D227 D233:D234 D239 D237">
    <cfRule type="cellIs" dxfId="56" priority="71" stopIfTrue="1" operator="equal">
      <formula>0</formula>
    </cfRule>
  </conditionalFormatting>
  <conditionalFormatting sqref="H227 H239 H231:H232 H236:H237">
    <cfRule type="cellIs" dxfId="55" priority="70" stopIfTrue="1" operator="equal">
      <formula>0</formula>
    </cfRule>
  </conditionalFormatting>
  <conditionalFormatting sqref="D203 D209:D210 D215 D213">
    <cfRule type="cellIs" dxfId="54" priority="69" stopIfTrue="1" operator="equal">
      <formula>0</formula>
    </cfRule>
  </conditionalFormatting>
  <conditionalFormatting sqref="H203 H215 H207:H208 H212:H213">
    <cfRule type="cellIs" dxfId="53" priority="68" stopIfTrue="1" operator="equal">
      <formula>0</formula>
    </cfRule>
  </conditionalFormatting>
  <conditionalFormatting sqref="D186:D187 D190 D192 D180">
    <cfRule type="cellIs" dxfId="52" priority="67" stopIfTrue="1" operator="equal">
      <formula>0</formula>
    </cfRule>
  </conditionalFormatting>
  <conditionalFormatting sqref="H184:H185 H189:H190 H180 H192">
    <cfRule type="cellIs" dxfId="51" priority="66" stopIfTrue="1" operator="equal">
      <formula>0</formula>
    </cfRule>
  </conditionalFormatting>
  <conditionalFormatting sqref="D280:I280 D290:I293">
    <cfRule type="cellIs" dxfId="50" priority="65" stopIfTrue="1" operator="equal">
      <formula>0</formula>
    </cfRule>
  </conditionalFormatting>
  <conditionalFormatting sqref="D300:I300 D310:I313">
    <cfRule type="cellIs" dxfId="49" priority="64" stopIfTrue="1" operator="equal">
      <formula>0</formula>
    </cfRule>
  </conditionalFormatting>
  <conditionalFormatting sqref="D321 D331:D334">
    <cfRule type="cellIs" dxfId="48" priority="63" stopIfTrue="1" operator="equal">
      <formula>0</formula>
    </cfRule>
  </conditionalFormatting>
  <conditionalFormatting sqref="E321 E331:E334">
    <cfRule type="cellIs" dxfId="47" priority="62" stopIfTrue="1" operator="equal">
      <formula>0</formula>
    </cfRule>
  </conditionalFormatting>
  <conditionalFormatting sqref="F321 F331:F334">
    <cfRule type="cellIs" dxfId="46" priority="61" stopIfTrue="1" operator="equal">
      <formula>0</formula>
    </cfRule>
  </conditionalFormatting>
  <conditionalFormatting sqref="G321 G331:G334">
    <cfRule type="cellIs" dxfId="45" priority="60" stopIfTrue="1" operator="equal">
      <formula>0</formula>
    </cfRule>
  </conditionalFormatting>
  <conditionalFormatting sqref="H321 H331:H334">
    <cfRule type="cellIs" dxfId="44" priority="59" stopIfTrue="1" operator="equal">
      <formula>0</formula>
    </cfRule>
  </conditionalFormatting>
  <conditionalFormatting sqref="I321 I331:I334">
    <cfRule type="cellIs" dxfId="43" priority="58" stopIfTrue="1" operator="equal">
      <formula>0</formula>
    </cfRule>
  </conditionalFormatting>
  <conditionalFormatting sqref="D341:I341 D351:I354">
    <cfRule type="cellIs" dxfId="42" priority="57" stopIfTrue="1" operator="equal">
      <formula>0</formula>
    </cfRule>
  </conditionalFormatting>
  <conditionalFormatting sqref="D376">
    <cfRule type="cellIs" dxfId="41" priority="56" stopIfTrue="1" operator="equal">
      <formula>0</formula>
    </cfRule>
  </conditionalFormatting>
  <conditionalFormatting sqref="G153">
    <cfRule type="cellIs" dxfId="40" priority="45" stopIfTrue="1" operator="equal">
      <formula>0</formula>
    </cfRule>
  </conditionalFormatting>
  <conditionalFormatting sqref="G145:G151">
    <cfRule type="cellIs" dxfId="39" priority="49" stopIfTrue="1" operator="equal">
      <formula>0</formula>
    </cfRule>
  </conditionalFormatting>
  <conditionalFormatting sqref="G156">
    <cfRule type="cellIs" dxfId="38" priority="48" stopIfTrue="1" operator="equal">
      <formula>0</formula>
    </cfRule>
  </conditionalFormatting>
  <conditionalFormatting sqref="G152">
    <cfRule type="cellIs" dxfId="37" priority="47" stopIfTrue="1" operator="equal">
      <formula>0</formula>
    </cfRule>
  </conditionalFormatting>
  <conditionalFormatting sqref="G154">
    <cfRule type="cellIs" dxfId="36" priority="46" stopIfTrue="1" operator="equal">
      <formula>0</formula>
    </cfRule>
  </conditionalFormatting>
  <conditionalFormatting sqref="D27:J27">
    <cfRule type="cellIs" dxfId="35" priority="30" stopIfTrue="1" operator="equal">
      <formula>0</formula>
    </cfRule>
  </conditionalFormatting>
  <conditionalFormatting sqref="E26">
    <cfRule type="cellIs" dxfId="34" priority="31" stopIfTrue="1" operator="equal">
      <formula>0</formula>
    </cfRule>
    <cfRule type="cellIs" dxfId="33" priority="32" stopIfTrue="1" operator="notEqual">
      <formula>0</formula>
    </cfRule>
  </conditionalFormatting>
  <conditionalFormatting sqref="D26">
    <cfRule type="cellIs" dxfId="32" priority="33" stopIfTrue="1" operator="equal">
      <formula>0</formula>
    </cfRule>
    <cfRule type="cellIs" dxfId="31" priority="34" stopIfTrue="1" operator="notEqual">
      <formula>0</formula>
    </cfRule>
  </conditionalFormatting>
  <conditionalFormatting sqref="F26:J26">
    <cfRule type="cellIs" dxfId="30" priority="35" stopIfTrue="1" operator="equal">
      <formula>0</formula>
    </cfRule>
    <cfRule type="cellIs" dxfId="29" priority="36" stopIfTrue="1" operator="notEqual">
      <formula>0</formula>
    </cfRule>
  </conditionalFormatting>
  <conditionalFormatting sqref="D51:J51">
    <cfRule type="cellIs" dxfId="28" priority="23" stopIfTrue="1" operator="equal">
      <formula>0</formula>
    </cfRule>
  </conditionalFormatting>
  <conditionalFormatting sqref="E50">
    <cfRule type="cellIs" dxfId="27" priority="24" stopIfTrue="1" operator="equal">
      <formula>0</formula>
    </cfRule>
    <cfRule type="cellIs" dxfId="26" priority="25" stopIfTrue="1" operator="notEqual">
      <formula>0</formula>
    </cfRule>
  </conditionalFormatting>
  <conditionalFormatting sqref="D50">
    <cfRule type="cellIs" dxfId="25" priority="26" stopIfTrue="1" operator="equal">
      <formula>0</formula>
    </cfRule>
    <cfRule type="cellIs" dxfId="24" priority="27" stopIfTrue="1" operator="notEqual">
      <formula>0</formula>
    </cfRule>
  </conditionalFormatting>
  <conditionalFormatting sqref="F50:J50">
    <cfRule type="cellIs" dxfId="23" priority="28" stopIfTrue="1" operator="equal">
      <formula>0</formula>
    </cfRule>
    <cfRule type="cellIs" dxfId="22" priority="29" stopIfTrue="1" operator="notEqual">
      <formula>0</formula>
    </cfRule>
  </conditionalFormatting>
  <conditionalFormatting sqref="D90:J90">
    <cfRule type="cellIs" dxfId="21" priority="16" stopIfTrue="1" operator="equal">
      <formula>0</formula>
    </cfRule>
  </conditionalFormatting>
  <conditionalFormatting sqref="E89">
    <cfRule type="cellIs" dxfId="20" priority="17" stopIfTrue="1" operator="equal">
      <formula>0</formula>
    </cfRule>
    <cfRule type="cellIs" dxfId="19" priority="18" stopIfTrue="1" operator="notEqual">
      <formula>0</formula>
    </cfRule>
  </conditionalFormatting>
  <conditionalFormatting sqref="D89">
    <cfRule type="cellIs" dxfId="18" priority="19" stopIfTrue="1" operator="equal">
      <formula>0</formula>
    </cfRule>
    <cfRule type="cellIs" dxfId="17" priority="20" stopIfTrue="1" operator="notEqual">
      <formula>0</formula>
    </cfRule>
  </conditionalFormatting>
  <conditionalFormatting sqref="F89:J89">
    <cfRule type="cellIs" dxfId="16" priority="21" stopIfTrue="1" operator="equal">
      <formula>0</formula>
    </cfRule>
    <cfRule type="cellIs" dxfId="15" priority="22" stopIfTrue="1" operator="notEqual">
      <formula>0</formula>
    </cfRule>
  </conditionalFormatting>
  <conditionalFormatting sqref="D144:J144">
    <cfRule type="cellIs" dxfId="14" priority="9" stopIfTrue="1" operator="equal">
      <formula>0</formula>
    </cfRule>
  </conditionalFormatting>
  <conditionalFormatting sqref="E143">
    <cfRule type="cellIs" dxfId="13" priority="10" stopIfTrue="1" operator="equal">
      <formula>0</formula>
    </cfRule>
    <cfRule type="cellIs" dxfId="12" priority="11" stopIfTrue="1" operator="notEqual">
      <formula>0</formula>
    </cfRule>
  </conditionalFormatting>
  <conditionalFormatting sqref="D143">
    <cfRule type="cellIs" dxfId="11" priority="12" stopIfTrue="1" operator="equal">
      <formula>0</formula>
    </cfRule>
    <cfRule type="cellIs" dxfId="10" priority="13" stopIfTrue="1" operator="notEqual">
      <formula>0</formula>
    </cfRule>
  </conditionalFormatting>
  <conditionalFormatting sqref="F143:J143">
    <cfRule type="cellIs" dxfId="9" priority="14" stopIfTrue="1" operator="equal">
      <formula>0</formula>
    </cfRule>
    <cfRule type="cellIs" dxfId="8" priority="15" stopIfTrue="1" operator="notEqual">
      <formula>0</formula>
    </cfRule>
  </conditionalFormatting>
  <conditionalFormatting sqref="H428:J428">
    <cfRule type="cellIs" dxfId="7" priority="4" stopIfTrue="1" operator="equal">
      <formula>0</formula>
    </cfRule>
  </conditionalFormatting>
  <conditionalFormatting sqref="D427">
    <cfRule type="cellIs" dxfId="6" priority="5" stopIfTrue="1" operator="equal">
      <formula>0</formula>
    </cfRule>
    <cfRule type="cellIs" dxfId="5" priority="6" stopIfTrue="1" operator="notEqual">
      <formula>0</formula>
    </cfRule>
  </conditionalFormatting>
  <conditionalFormatting sqref="F427:J427">
    <cfRule type="cellIs" dxfId="4" priority="7" stopIfTrue="1" operator="equal">
      <formula>0</formula>
    </cfRule>
    <cfRule type="cellIs" dxfId="3" priority="8" stopIfTrue="1" operator="notEqual">
      <formula>0</formula>
    </cfRule>
  </conditionalFormatting>
  <conditionalFormatting sqref="D428:G428">
    <cfRule type="cellIs" dxfId="2" priority="3" stopIfTrue="1" operator="equal">
      <formula>0</formula>
    </cfRule>
  </conditionalFormatting>
  <conditionalFormatting sqref="E427">
    <cfRule type="cellIs" dxfId="1" priority="1" stopIfTrue="1" operator="equal">
      <formula>0</formula>
    </cfRule>
    <cfRule type="cellIs" dxfId="0" priority="2" stopIfTrue="1" operator="notEqual">
      <formula>0</formula>
    </cfRule>
  </conditionalFormatting>
  <pageMargins left="0.31496062992125984" right="0.31496062992125984" top="0.34" bottom="0.39" header="0.11811023622047245" footer="0.25"/>
  <pageSetup scale="75" fitToHeight="20" orientation="landscape" r:id="rId1"/>
  <headerFooter alignWithMargins="0">
    <oddFooter>&amp;RA&amp;P</oddFooter>
  </headerFooter>
  <rowBreaks count="16" manualBreakCount="16">
    <brk id="22" max="9" man="1"/>
    <brk id="47" max="9" man="1"/>
    <brk id="86" max="9" man="1"/>
    <brk id="111" max="9" man="1"/>
    <brk id="141" max="9" man="1"/>
    <brk id="167" max="9" man="1"/>
    <brk id="192" max="9" man="1"/>
    <brk id="215" max="9" man="1"/>
    <brk id="273" max="9" man="1"/>
    <brk id="314" max="9" man="1"/>
    <brk id="365" max="9" man="1"/>
    <brk id="403" max="9" man="1"/>
    <brk id="424" max="9" man="1"/>
    <brk id="446" max="9" man="1"/>
    <brk id="488" max="9" man="1"/>
    <brk id="528" max="9" man="1"/>
  </rowBreaks>
  <cellWatches>
    <cellWatch r="D28"/>
  </cellWatches>
  <ignoredErrors>
    <ignoredError sqref="H261 F250 H190 F202 B202 F206 H213 B226 F226 F230 H237 B250 F254" unlockedFormula="1"/>
    <ignoredError sqref="I109" formula="1"/>
  </ignoredErrors>
  <drawing r:id="rId2"/>
  <legacyDrawing r:id="rId3"/>
  <mc:AlternateContent xmlns:mc="http://schemas.openxmlformats.org/markup-compatibility/2006">
    <mc:Choice Requires="x14">
      <controls>
        <mc:AlternateContent xmlns:mc="http://schemas.openxmlformats.org/markup-compatibility/2006">
          <mc:Choice Requires="x14">
            <control shapeId="1580" r:id="rId4" name="Option Button 556">
              <controlPr defaultSize="0" print="0" autoFill="0" autoLine="0" autoPict="0">
                <anchor moveWithCells="1">
                  <from>
                    <xdr:col>3</xdr:col>
                    <xdr:colOff>9525</xdr:colOff>
                    <xdr:row>14</xdr:row>
                    <xdr:rowOff>114300</xdr:rowOff>
                  </from>
                  <to>
                    <xdr:col>6</xdr:col>
                    <xdr:colOff>28575</xdr:colOff>
                    <xdr:row>14</xdr:row>
                    <xdr:rowOff>333375</xdr:rowOff>
                  </to>
                </anchor>
              </controlPr>
            </control>
          </mc:Choice>
        </mc:AlternateContent>
        <mc:AlternateContent xmlns:mc="http://schemas.openxmlformats.org/markup-compatibility/2006">
          <mc:Choice Requires="x14">
            <control shapeId="1582" r:id="rId5" name="Option Button 558">
              <controlPr defaultSize="0" print="0" autoFill="0" autoLine="0" autoPict="0">
                <anchor moveWithCells="1">
                  <from>
                    <xdr:col>3</xdr:col>
                    <xdr:colOff>9525</xdr:colOff>
                    <xdr:row>14</xdr:row>
                    <xdr:rowOff>342900</xdr:rowOff>
                  </from>
                  <to>
                    <xdr:col>5</xdr:col>
                    <xdr:colOff>142875</xdr:colOff>
                    <xdr:row>14</xdr:row>
                    <xdr:rowOff>561975</xdr:rowOff>
                  </to>
                </anchor>
              </controlPr>
            </control>
          </mc:Choice>
        </mc:AlternateContent>
        <mc:AlternateContent xmlns:mc="http://schemas.openxmlformats.org/markup-compatibility/2006">
          <mc:Choice Requires="x14">
            <control shapeId="1713" r:id="rId6" name="Drop Down 689">
              <controlPr defaultSize="0" autoLine="0" autoPict="0">
                <anchor moveWithCells="1">
                  <from>
                    <xdr:col>2</xdr:col>
                    <xdr:colOff>0</xdr:colOff>
                    <xdr:row>391</xdr:row>
                    <xdr:rowOff>85725</xdr:rowOff>
                  </from>
                  <to>
                    <xdr:col>4</xdr:col>
                    <xdr:colOff>304800</xdr:colOff>
                    <xdr:row>392</xdr:row>
                    <xdr:rowOff>0</xdr:rowOff>
                  </to>
                </anchor>
              </controlPr>
            </control>
          </mc:Choice>
        </mc:AlternateContent>
        <mc:AlternateContent xmlns:mc="http://schemas.openxmlformats.org/markup-compatibility/2006">
          <mc:Choice Requires="x14">
            <control shapeId="1719" r:id="rId7" name="Drop Down 695">
              <controlPr defaultSize="0" autoLine="0" autoPict="0">
                <anchor moveWithCells="1">
                  <from>
                    <xdr:col>2</xdr:col>
                    <xdr:colOff>9525</xdr:colOff>
                    <xdr:row>386</xdr:row>
                    <xdr:rowOff>114300</xdr:rowOff>
                  </from>
                  <to>
                    <xdr:col>4</xdr:col>
                    <xdr:colOff>295275</xdr:colOff>
                    <xdr:row>386</xdr:row>
                    <xdr:rowOff>314325</xdr:rowOff>
                  </to>
                </anchor>
              </controlPr>
            </control>
          </mc:Choice>
        </mc:AlternateContent>
        <mc:AlternateContent xmlns:mc="http://schemas.openxmlformats.org/markup-compatibility/2006">
          <mc:Choice Requires="x14">
            <control shapeId="1728" r:id="rId8" name="Drop Down 704">
              <controlPr defaultSize="0" autoLine="0" autoPict="0">
                <anchor moveWithCells="1">
                  <from>
                    <xdr:col>4</xdr:col>
                    <xdr:colOff>752475</xdr:colOff>
                    <xdr:row>391</xdr:row>
                    <xdr:rowOff>76200</xdr:rowOff>
                  </from>
                  <to>
                    <xdr:col>5</xdr:col>
                    <xdr:colOff>904875</xdr:colOff>
                    <xdr:row>392</xdr:row>
                    <xdr:rowOff>9525</xdr:rowOff>
                  </to>
                </anchor>
              </controlPr>
            </control>
          </mc:Choice>
        </mc:AlternateContent>
        <mc:AlternateContent xmlns:mc="http://schemas.openxmlformats.org/markup-compatibility/2006">
          <mc:Choice Requires="x14">
            <control shapeId="1889" r:id="rId9" name="Drop Down 865">
              <controlPr defaultSize="0" autoLine="0" autoPict="0">
                <anchor moveWithCells="1">
                  <from>
                    <xdr:col>2</xdr:col>
                    <xdr:colOff>0</xdr:colOff>
                    <xdr:row>401</xdr:row>
                    <xdr:rowOff>85725</xdr:rowOff>
                  </from>
                  <to>
                    <xdr:col>4</xdr:col>
                    <xdr:colOff>304800</xdr:colOff>
                    <xdr:row>402</xdr:row>
                    <xdr:rowOff>0</xdr:rowOff>
                  </to>
                </anchor>
              </controlPr>
            </control>
          </mc:Choice>
        </mc:AlternateContent>
        <mc:AlternateContent xmlns:mc="http://schemas.openxmlformats.org/markup-compatibility/2006">
          <mc:Choice Requires="x14">
            <control shapeId="1892" r:id="rId10" name="Drop Down 868">
              <controlPr defaultSize="0" autoLine="0" autoPict="0">
                <anchor moveWithCells="1">
                  <from>
                    <xdr:col>2</xdr:col>
                    <xdr:colOff>9525</xdr:colOff>
                    <xdr:row>396</xdr:row>
                    <xdr:rowOff>123825</xdr:rowOff>
                  </from>
                  <to>
                    <xdr:col>4</xdr:col>
                    <xdr:colOff>295275</xdr:colOff>
                    <xdr:row>396</xdr:row>
                    <xdr:rowOff>323850</xdr:rowOff>
                  </to>
                </anchor>
              </controlPr>
            </control>
          </mc:Choice>
        </mc:AlternateContent>
        <mc:AlternateContent xmlns:mc="http://schemas.openxmlformats.org/markup-compatibility/2006">
          <mc:Choice Requires="x14">
            <control shapeId="1901" r:id="rId11" name="Drop Down 877">
              <controlPr defaultSize="0" autoLine="0" autoPict="0">
                <anchor moveWithCells="1">
                  <from>
                    <xdr:col>4</xdr:col>
                    <xdr:colOff>752475</xdr:colOff>
                    <xdr:row>401</xdr:row>
                    <xdr:rowOff>76200</xdr:rowOff>
                  </from>
                  <to>
                    <xdr:col>5</xdr:col>
                    <xdr:colOff>904875</xdr:colOff>
                    <xdr:row>402</xdr:row>
                    <xdr:rowOff>0</xdr:rowOff>
                  </to>
                </anchor>
              </controlPr>
            </control>
          </mc:Choice>
        </mc:AlternateContent>
        <mc:AlternateContent xmlns:mc="http://schemas.openxmlformats.org/markup-compatibility/2006">
          <mc:Choice Requires="x14">
            <control shapeId="1903" r:id="rId12" name="Drop Down 879">
              <controlPr defaultSize="0" autoLine="0" autoPict="0">
                <anchor moveWithCells="1">
                  <from>
                    <xdr:col>2</xdr:col>
                    <xdr:colOff>0</xdr:colOff>
                    <xdr:row>411</xdr:row>
                    <xdr:rowOff>85725</xdr:rowOff>
                  </from>
                  <to>
                    <xdr:col>4</xdr:col>
                    <xdr:colOff>304800</xdr:colOff>
                    <xdr:row>412</xdr:row>
                    <xdr:rowOff>0</xdr:rowOff>
                  </to>
                </anchor>
              </controlPr>
            </control>
          </mc:Choice>
        </mc:AlternateContent>
        <mc:AlternateContent xmlns:mc="http://schemas.openxmlformats.org/markup-compatibility/2006">
          <mc:Choice Requires="x14">
            <control shapeId="1906" r:id="rId13" name="Drop Down 882">
              <controlPr defaultSize="0" autoLine="0" autoPict="0">
                <anchor moveWithCells="1">
                  <from>
                    <xdr:col>2</xdr:col>
                    <xdr:colOff>0</xdr:colOff>
                    <xdr:row>406</xdr:row>
                    <xdr:rowOff>123825</xdr:rowOff>
                  </from>
                  <to>
                    <xdr:col>4</xdr:col>
                    <xdr:colOff>285750</xdr:colOff>
                    <xdr:row>406</xdr:row>
                    <xdr:rowOff>323850</xdr:rowOff>
                  </to>
                </anchor>
              </controlPr>
            </control>
          </mc:Choice>
        </mc:AlternateContent>
        <mc:AlternateContent xmlns:mc="http://schemas.openxmlformats.org/markup-compatibility/2006">
          <mc:Choice Requires="x14">
            <control shapeId="1915" r:id="rId14" name="Drop Down 891">
              <controlPr defaultSize="0" autoLine="0" autoPict="0">
                <anchor moveWithCells="1">
                  <from>
                    <xdr:col>4</xdr:col>
                    <xdr:colOff>752475</xdr:colOff>
                    <xdr:row>411</xdr:row>
                    <xdr:rowOff>76200</xdr:rowOff>
                  </from>
                  <to>
                    <xdr:col>5</xdr:col>
                    <xdr:colOff>904875</xdr:colOff>
                    <xdr:row>412</xdr:row>
                    <xdr:rowOff>9525</xdr:rowOff>
                  </to>
                </anchor>
              </controlPr>
            </control>
          </mc:Choice>
        </mc:AlternateContent>
        <mc:AlternateContent xmlns:mc="http://schemas.openxmlformats.org/markup-compatibility/2006">
          <mc:Choice Requires="x14">
            <control shapeId="1954" r:id="rId15" name="Drop Down 930">
              <controlPr defaultSize="0" autoLine="0" autoPict="0">
                <anchor moveWithCells="1">
                  <from>
                    <xdr:col>3</xdr:col>
                    <xdr:colOff>0</xdr:colOff>
                    <xdr:row>15</xdr:row>
                    <xdr:rowOff>38100</xdr:rowOff>
                  </from>
                  <to>
                    <xdr:col>4</xdr:col>
                    <xdr:colOff>76200</xdr:colOff>
                    <xdr:row>16</xdr:row>
                    <xdr:rowOff>0</xdr:rowOff>
                  </to>
                </anchor>
              </controlPr>
            </control>
          </mc:Choice>
        </mc:AlternateContent>
        <mc:AlternateContent xmlns:mc="http://schemas.openxmlformats.org/markup-compatibility/2006">
          <mc:Choice Requires="x14">
            <control shapeId="1955" r:id="rId16" name="Drop Down 931">
              <controlPr defaultSize="0" autoLine="0" autoPict="0">
                <anchor moveWithCells="1">
                  <from>
                    <xdr:col>4</xdr:col>
                    <xdr:colOff>104775</xdr:colOff>
                    <xdr:row>15</xdr:row>
                    <xdr:rowOff>38100</xdr:rowOff>
                  </from>
                  <to>
                    <xdr:col>5</xdr:col>
                    <xdr:colOff>161925</xdr:colOff>
                    <xdr:row>16</xdr:row>
                    <xdr:rowOff>0</xdr:rowOff>
                  </to>
                </anchor>
              </controlPr>
            </control>
          </mc:Choice>
        </mc:AlternateContent>
        <mc:AlternateContent xmlns:mc="http://schemas.openxmlformats.org/markup-compatibility/2006">
          <mc:Choice Requires="x14">
            <control shapeId="1956" r:id="rId17" name="Drop Down 932">
              <controlPr defaultSize="0" autoLine="0" autoPict="0">
                <anchor moveWithCells="1">
                  <from>
                    <xdr:col>3</xdr:col>
                    <xdr:colOff>0</xdr:colOff>
                    <xdr:row>16</xdr:row>
                    <xdr:rowOff>38100</xdr:rowOff>
                  </from>
                  <to>
                    <xdr:col>4</xdr:col>
                    <xdr:colOff>76200</xdr:colOff>
                    <xdr:row>17</xdr:row>
                    <xdr:rowOff>9525</xdr:rowOff>
                  </to>
                </anchor>
              </controlPr>
            </control>
          </mc:Choice>
        </mc:AlternateContent>
        <mc:AlternateContent xmlns:mc="http://schemas.openxmlformats.org/markup-compatibility/2006">
          <mc:Choice Requires="x14">
            <control shapeId="1957" r:id="rId18" name="Drop Down 933">
              <controlPr defaultSize="0" autoLine="0" autoPict="0">
                <anchor moveWithCells="1">
                  <from>
                    <xdr:col>4</xdr:col>
                    <xdr:colOff>104775</xdr:colOff>
                    <xdr:row>16</xdr:row>
                    <xdr:rowOff>47625</xdr:rowOff>
                  </from>
                  <to>
                    <xdr:col>5</xdr:col>
                    <xdr:colOff>161925</xdr:colOff>
                    <xdr:row>17</xdr:row>
                    <xdr:rowOff>28575</xdr:rowOff>
                  </to>
                </anchor>
              </controlPr>
            </control>
          </mc:Choice>
        </mc:AlternateContent>
        <mc:AlternateContent xmlns:mc="http://schemas.openxmlformats.org/markup-compatibility/2006">
          <mc:Choice Requires="x14">
            <control shapeId="1961" r:id="rId19" name="Drop Down 937">
              <controlPr defaultSize="0" autoLine="0" autoPict="0">
                <anchor moveWithCells="1">
                  <from>
                    <xdr:col>3</xdr:col>
                    <xdr:colOff>0</xdr:colOff>
                    <xdr:row>17</xdr:row>
                    <xdr:rowOff>47625</xdr:rowOff>
                  </from>
                  <to>
                    <xdr:col>4</xdr:col>
                    <xdr:colOff>76200</xdr:colOff>
                    <xdr:row>18</xdr:row>
                    <xdr:rowOff>28575</xdr:rowOff>
                  </to>
                </anchor>
              </controlPr>
            </control>
          </mc:Choice>
        </mc:AlternateContent>
        <mc:AlternateContent xmlns:mc="http://schemas.openxmlformats.org/markup-compatibility/2006">
          <mc:Choice Requires="x14">
            <control shapeId="1962" r:id="rId20" name="Drop Down 938">
              <controlPr defaultSize="0" autoLine="0" autoPict="0">
                <anchor moveWithCells="1">
                  <from>
                    <xdr:col>4</xdr:col>
                    <xdr:colOff>104775</xdr:colOff>
                    <xdr:row>17</xdr:row>
                    <xdr:rowOff>47625</xdr:rowOff>
                  </from>
                  <to>
                    <xdr:col>5</xdr:col>
                    <xdr:colOff>161925</xdr:colOff>
                    <xdr:row>18</xdr:row>
                    <xdr:rowOff>28575</xdr:rowOff>
                  </to>
                </anchor>
              </controlPr>
            </control>
          </mc:Choice>
        </mc:AlternateContent>
        <mc:AlternateContent xmlns:mc="http://schemas.openxmlformats.org/markup-compatibility/2006">
          <mc:Choice Requires="x14">
            <control shapeId="1963" r:id="rId21" name="Drop Down 939">
              <controlPr defaultSize="0" print="0" autoLine="0" autoPict="0">
                <anchor moveWithCells="1">
                  <from>
                    <xdr:col>2</xdr:col>
                    <xdr:colOff>152400</xdr:colOff>
                    <xdr:row>18</xdr:row>
                    <xdr:rowOff>76200</xdr:rowOff>
                  </from>
                  <to>
                    <xdr:col>6</xdr:col>
                    <xdr:colOff>409575</xdr:colOff>
                    <xdr:row>19</xdr:row>
                    <xdr:rowOff>38100</xdr:rowOff>
                  </to>
                </anchor>
              </controlPr>
            </control>
          </mc:Choice>
        </mc:AlternateContent>
        <mc:AlternateContent xmlns:mc="http://schemas.openxmlformats.org/markup-compatibility/2006">
          <mc:Choice Requires="x14">
            <control shapeId="1992" r:id="rId22" name="Drop Down 968">
              <controlPr defaultSize="0" print="0" autoLine="0" autoPict="0">
                <anchor moveWithCells="1">
                  <from>
                    <xdr:col>3</xdr:col>
                    <xdr:colOff>0</xdr:colOff>
                    <xdr:row>13</xdr:row>
                    <xdr:rowOff>133350</xdr:rowOff>
                  </from>
                  <to>
                    <xdr:col>4</xdr:col>
                    <xdr:colOff>695325</xdr:colOff>
                    <xdr:row>14</xdr:row>
                    <xdr:rowOff>0</xdr:rowOff>
                  </to>
                </anchor>
              </controlPr>
            </control>
          </mc:Choice>
        </mc:AlternateContent>
        <mc:AlternateContent xmlns:mc="http://schemas.openxmlformats.org/markup-compatibility/2006">
          <mc:Choice Requires="x14">
            <control shapeId="1993" r:id="rId23" name="Drop Down 969">
              <controlPr defaultSize="0" autoLine="0" autoPict="0">
                <anchor moveWithCells="1">
                  <from>
                    <xdr:col>3</xdr:col>
                    <xdr:colOff>28575</xdr:colOff>
                    <xdr:row>465</xdr:row>
                    <xdr:rowOff>28575</xdr:rowOff>
                  </from>
                  <to>
                    <xdr:col>5</xdr:col>
                    <xdr:colOff>333375</xdr:colOff>
                    <xdr:row>466</xdr:row>
                    <xdr:rowOff>0</xdr:rowOff>
                  </to>
                </anchor>
              </controlPr>
            </control>
          </mc:Choice>
        </mc:AlternateContent>
        <mc:AlternateContent xmlns:mc="http://schemas.openxmlformats.org/markup-compatibility/2006">
          <mc:Choice Requires="x14">
            <control shapeId="8224" r:id="rId24" name="Drop Down 1056">
              <controlPr defaultSize="0" autoLine="0" autoPict="0">
                <anchor moveWithCells="1">
                  <from>
                    <xdr:col>3</xdr:col>
                    <xdr:colOff>28575</xdr:colOff>
                    <xdr:row>505</xdr:row>
                    <xdr:rowOff>28575</xdr:rowOff>
                  </from>
                  <to>
                    <xdr:col>5</xdr:col>
                    <xdr:colOff>333375</xdr:colOff>
                    <xdr:row>506</xdr:row>
                    <xdr:rowOff>0</xdr:rowOff>
                  </to>
                </anchor>
              </controlPr>
            </control>
          </mc:Choice>
        </mc:AlternateContent>
        <mc:AlternateContent xmlns:mc="http://schemas.openxmlformats.org/markup-compatibility/2006">
          <mc:Choice Requires="x14">
            <control shapeId="8287" r:id="rId25" name="Drop Down 1119">
              <controlPr defaultSize="0" autoLine="0" autoPict="0">
                <anchor moveWithCells="1">
                  <from>
                    <xdr:col>3</xdr:col>
                    <xdr:colOff>28575</xdr:colOff>
                    <xdr:row>545</xdr:row>
                    <xdr:rowOff>28575</xdr:rowOff>
                  </from>
                  <to>
                    <xdr:col>5</xdr:col>
                    <xdr:colOff>333375</xdr:colOff>
                    <xdr:row>546</xdr:row>
                    <xdr:rowOff>0</xdr:rowOff>
                  </to>
                </anchor>
              </controlPr>
            </control>
          </mc:Choice>
        </mc:AlternateContent>
      </controls>
    </mc:Choice>
  </mc:AlternateContent>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I197"/>
  <sheetViews>
    <sheetView workbookViewId="0">
      <pane ySplit="2" topLeftCell="A3" activePane="bottomLeft" state="frozen"/>
      <selection pane="bottomLeft"/>
    </sheetView>
  </sheetViews>
  <sheetFormatPr defaultColWidth="8.85546875" defaultRowHeight="12.75" x14ac:dyDescent="0.2"/>
  <cols>
    <col min="1" max="1" width="8.85546875" style="1"/>
    <col min="2" max="2" width="5.28515625" style="1" customWidth="1"/>
    <col min="3" max="3" width="77.85546875" style="134" customWidth="1"/>
    <col min="4" max="16384" width="8.85546875" style="1"/>
  </cols>
  <sheetData>
    <row r="1" spans="1:9" x14ac:dyDescent="0.2">
      <c r="C1" s="133"/>
      <c r="D1" s="12"/>
    </row>
    <row r="2" spans="1:9" ht="111" customHeight="1" x14ac:dyDescent="0.2">
      <c r="A2" s="168"/>
      <c r="C2" s="133"/>
      <c r="D2" s="12"/>
      <c r="E2" s="813"/>
      <c r="F2" s="813"/>
      <c r="G2" s="813"/>
      <c r="H2" s="813"/>
      <c r="I2" s="813"/>
    </row>
    <row r="3" spans="1:9" ht="25.5" customHeight="1" x14ac:dyDescent="0.2">
      <c r="B3" s="266" t="s">
        <v>483</v>
      </c>
      <c r="C3" s="133"/>
    </row>
    <row r="4" spans="1:9" x14ac:dyDescent="0.2">
      <c r="B4" s="266"/>
      <c r="C4" s="1"/>
    </row>
    <row r="5" spans="1:9" x14ac:dyDescent="0.2">
      <c r="B5" s="266" t="s">
        <v>525</v>
      </c>
    </row>
    <row r="6" spans="1:9" x14ac:dyDescent="0.2">
      <c r="B6" s="266"/>
      <c r="C6" s="258" t="s">
        <v>160</v>
      </c>
    </row>
    <row r="7" spans="1:9" x14ac:dyDescent="0.2">
      <c r="B7" s="266" t="s">
        <v>340</v>
      </c>
      <c r="C7" s="258"/>
    </row>
    <row r="8" spans="1:9" ht="35.1" customHeight="1" x14ac:dyDescent="0.2">
      <c r="B8" s="266"/>
      <c r="C8" s="258" t="s">
        <v>339</v>
      </c>
    </row>
    <row r="9" spans="1:9" x14ac:dyDescent="0.2">
      <c r="B9" s="266" t="s">
        <v>341</v>
      </c>
      <c r="C9" s="258"/>
    </row>
    <row r="10" spans="1:9" ht="63.75" x14ac:dyDescent="0.2">
      <c r="B10" s="266"/>
      <c r="C10" s="402" t="s">
        <v>652</v>
      </c>
    </row>
    <row r="11" spans="1:9" x14ac:dyDescent="0.2">
      <c r="B11" s="266" t="s">
        <v>343</v>
      </c>
      <c r="C11" s="258"/>
    </row>
    <row r="12" spans="1:9" x14ac:dyDescent="0.2">
      <c r="B12" s="266"/>
      <c r="C12" s="258" t="s">
        <v>342</v>
      </c>
    </row>
    <row r="13" spans="1:9" x14ac:dyDescent="0.2">
      <c r="B13" s="266" t="s">
        <v>344</v>
      </c>
      <c r="C13" s="258"/>
    </row>
    <row r="14" spans="1:9" ht="38.25" x14ac:dyDescent="0.2">
      <c r="B14" s="266"/>
      <c r="C14" s="402" t="s">
        <v>653</v>
      </c>
    </row>
    <row r="15" spans="1:9" s="340" customFormat="1" x14ac:dyDescent="0.2">
      <c r="B15" s="404" t="s">
        <v>348</v>
      </c>
      <c r="C15" s="258"/>
    </row>
    <row r="16" spans="1:9" s="340" customFormat="1" ht="51" x14ac:dyDescent="0.2">
      <c r="B16" s="404"/>
      <c r="C16" s="258" t="s">
        <v>347</v>
      </c>
    </row>
    <row r="17" spans="2:3" x14ac:dyDescent="0.2">
      <c r="B17" s="266" t="s">
        <v>377</v>
      </c>
      <c r="C17" s="405"/>
    </row>
    <row r="18" spans="2:3" x14ac:dyDescent="0.2">
      <c r="B18" s="266"/>
      <c r="C18" s="406" t="s">
        <v>706</v>
      </c>
    </row>
    <row r="19" spans="2:3" ht="52.5" customHeight="1" x14ac:dyDescent="0.2">
      <c r="B19" s="266" t="s">
        <v>364</v>
      </c>
      <c r="C19" s="258"/>
    </row>
    <row r="20" spans="2:3" x14ac:dyDescent="0.2">
      <c r="B20" s="266"/>
      <c r="C20" s="258" t="s">
        <v>101</v>
      </c>
    </row>
    <row r="21" spans="2:3" x14ac:dyDescent="0.2">
      <c r="B21" s="266" t="s">
        <v>366</v>
      </c>
      <c r="C21" s="258"/>
    </row>
    <row r="22" spans="2:3" ht="26.25" customHeight="1" x14ac:dyDescent="0.2">
      <c r="B22" s="266"/>
      <c r="C22" s="258" t="s">
        <v>365</v>
      </c>
    </row>
    <row r="23" spans="2:3" x14ac:dyDescent="0.2">
      <c r="B23" s="266" t="s">
        <v>367</v>
      </c>
      <c r="C23" s="258"/>
    </row>
    <row r="24" spans="2:3" ht="25.5" customHeight="1" x14ac:dyDescent="0.2">
      <c r="B24" s="266"/>
      <c r="C24" s="402" t="s">
        <v>654</v>
      </c>
    </row>
    <row r="25" spans="2:3" x14ac:dyDescent="0.2">
      <c r="B25" s="266" t="s">
        <v>369</v>
      </c>
      <c r="C25" s="258"/>
    </row>
    <row r="26" spans="2:3" ht="51" x14ac:dyDescent="0.2">
      <c r="B26" s="266"/>
      <c r="C26" s="258" t="s">
        <v>368</v>
      </c>
    </row>
    <row r="27" spans="2:3" x14ac:dyDescent="0.2">
      <c r="B27" s="266" t="s">
        <v>370</v>
      </c>
      <c r="C27" s="258"/>
    </row>
    <row r="28" spans="2:3" ht="51" x14ac:dyDescent="0.2">
      <c r="B28" s="266"/>
      <c r="C28" s="402" t="s">
        <v>655</v>
      </c>
    </row>
    <row r="29" spans="2:3" x14ac:dyDescent="0.2">
      <c r="B29" s="266" t="s">
        <v>657</v>
      </c>
      <c r="C29" s="258"/>
    </row>
    <row r="30" spans="2:3" ht="15" customHeight="1" x14ac:dyDescent="0.2">
      <c r="B30" s="266"/>
      <c r="C30" s="402" t="s">
        <v>656</v>
      </c>
    </row>
    <row r="31" spans="2:3" x14ac:dyDescent="0.2">
      <c r="B31" s="266" t="s">
        <v>658</v>
      </c>
      <c r="C31" s="258"/>
    </row>
    <row r="32" spans="2:3" ht="27" customHeight="1" x14ac:dyDescent="0.2">
      <c r="B32" s="266"/>
      <c r="C32" s="258" t="s">
        <v>372</v>
      </c>
    </row>
    <row r="33" spans="2:3" x14ac:dyDescent="0.2">
      <c r="B33" s="266" t="s">
        <v>373</v>
      </c>
      <c r="C33" s="258"/>
    </row>
    <row r="34" spans="2:3" ht="24" customHeight="1" x14ac:dyDescent="0.2">
      <c r="B34" s="266"/>
      <c r="C34" s="402" t="s">
        <v>659</v>
      </c>
    </row>
    <row r="35" spans="2:3" x14ac:dyDescent="0.2">
      <c r="B35" s="266" t="s">
        <v>374</v>
      </c>
      <c r="C35" s="258"/>
    </row>
    <row r="36" spans="2:3" ht="38.25" x14ac:dyDescent="0.2">
      <c r="B36" s="266"/>
      <c r="C36" s="403" t="s">
        <v>660</v>
      </c>
    </row>
    <row r="37" spans="2:3" x14ac:dyDescent="0.2">
      <c r="B37" s="266"/>
      <c r="C37" s="258"/>
    </row>
    <row r="38" spans="2:3" s="340" customFormat="1" ht="52.5" customHeight="1" x14ac:dyDescent="0.2">
      <c r="B38" s="404" t="s">
        <v>389</v>
      </c>
      <c r="C38" s="403"/>
    </row>
    <row r="39" spans="2:3" s="340" customFormat="1" ht="39" customHeight="1" x14ac:dyDescent="0.2">
      <c r="B39" s="404"/>
      <c r="C39" s="403" t="s">
        <v>661</v>
      </c>
    </row>
    <row r="40" spans="2:3" x14ac:dyDescent="0.2">
      <c r="B40" s="266" t="s">
        <v>390</v>
      </c>
      <c r="C40" s="405"/>
    </row>
    <row r="41" spans="2:3" ht="38.25" x14ac:dyDescent="0.2">
      <c r="B41" s="266"/>
      <c r="C41" s="406" t="s">
        <v>662</v>
      </c>
    </row>
    <row r="42" spans="2:3" x14ac:dyDescent="0.2">
      <c r="B42" s="266" t="s">
        <v>391</v>
      </c>
      <c r="C42" s="258"/>
    </row>
    <row r="43" spans="2:3" ht="38.25" x14ac:dyDescent="0.2">
      <c r="B43" s="266"/>
      <c r="C43" s="402" t="s">
        <v>663</v>
      </c>
    </row>
    <row r="44" spans="2:3" x14ac:dyDescent="0.2">
      <c r="B44" s="266" t="s">
        <v>371</v>
      </c>
      <c r="C44" s="258"/>
    </row>
    <row r="45" spans="2:3" x14ac:dyDescent="0.2">
      <c r="B45" s="266"/>
      <c r="C45" s="402" t="s">
        <v>664</v>
      </c>
    </row>
    <row r="46" spans="2:3" x14ac:dyDescent="0.2">
      <c r="B46" s="266" t="s">
        <v>392</v>
      </c>
      <c r="C46" s="258"/>
    </row>
    <row r="47" spans="2:3" ht="14.25" customHeight="1" x14ac:dyDescent="0.2">
      <c r="B47" s="266"/>
      <c r="C47" s="403" t="s">
        <v>665</v>
      </c>
    </row>
    <row r="48" spans="2:3" x14ac:dyDescent="0.2">
      <c r="B48" s="266" t="s">
        <v>394</v>
      </c>
      <c r="C48" s="258"/>
    </row>
    <row r="49" spans="2:3" ht="29.25" customHeight="1" x14ac:dyDescent="0.2">
      <c r="B49" s="266"/>
      <c r="C49" s="375" t="s">
        <v>393</v>
      </c>
    </row>
    <row r="50" spans="2:3" x14ac:dyDescent="0.2">
      <c r="B50" s="266" t="s">
        <v>508</v>
      </c>
      <c r="C50" s="258"/>
    </row>
    <row r="51" spans="2:3" ht="38.25" x14ac:dyDescent="0.2">
      <c r="B51" s="266"/>
      <c r="C51" s="258" t="s">
        <v>395</v>
      </c>
    </row>
    <row r="52" spans="2:3" x14ac:dyDescent="0.2">
      <c r="B52" s="266" t="s">
        <v>397</v>
      </c>
      <c r="C52" s="258"/>
    </row>
    <row r="53" spans="2:3" ht="51" x14ac:dyDescent="0.2">
      <c r="B53" s="266"/>
      <c r="C53" s="258" t="s">
        <v>396</v>
      </c>
    </row>
    <row r="54" spans="2:3" x14ac:dyDescent="0.2">
      <c r="B54" s="266" t="s">
        <v>487</v>
      </c>
      <c r="C54" s="258"/>
    </row>
    <row r="55" spans="2:3" ht="25.5" x14ac:dyDescent="0.2">
      <c r="B55" s="266"/>
      <c r="C55" s="258" t="s">
        <v>398</v>
      </c>
    </row>
    <row r="56" spans="2:3" x14ac:dyDescent="0.2">
      <c r="B56" s="266" t="s">
        <v>399</v>
      </c>
      <c r="C56" s="258"/>
    </row>
    <row r="57" spans="2:3" ht="25.5" x14ac:dyDescent="0.2">
      <c r="B57" s="266"/>
      <c r="C57" s="290" t="s">
        <v>102</v>
      </c>
    </row>
    <row r="58" spans="2:3" x14ac:dyDescent="0.2">
      <c r="B58" s="266" t="s">
        <v>401</v>
      </c>
      <c r="C58" s="258"/>
    </row>
    <row r="59" spans="2:3" ht="25.5" x14ac:dyDescent="0.2">
      <c r="B59" s="266"/>
      <c r="C59" s="375" t="s">
        <v>400</v>
      </c>
    </row>
    <row r="60" spans="2:3" hidden="1" x14ac:dyDescent="0.2">
      <c r="B60" s="266" t="s">
        <v>387</v>
      </c>
      <c r="C60" s="258"/>
    </row>
    <row r="61" spans="2:3" hidden="1" x14ac:dyDescent="0.2">
      <c r="B61" s="266"/>
      <c r="C61" s="258" t="s">
        <v>402</v>
      </c>
    </row>
    <row r="62" spans="2:3" s="340" customFormat="1" x14ac:dyDescent="0.2">
      <c r="B62" s="404" t="s">
        <v>671</v>
      </c>
      <c r="C62" s="258"/>
    </row>
    <row r="63" spans="2:3" s="340" customFormat="1" x14ac:dyDescent="0.2">
      <c r="B63" s="404"/>
      <c r="C63" s="258" t="s">
        <v>378</v>
      </c>
    </row>
    <row r="64" spans="2:3" x14ac:dyDescent="0.2">
      <c r="B64" s="266" t="s">
        <v>403</v>
      </c>
      <c r="C64" s="405"/>
    </row>
    <row r="65" spans="2:3" x14ac:dyDescent="0.2">
      <c r="B65" s="266"/>
      <c r="C65" s="406" t="s">
        <v>672</v>
      </c>
    </row>
    <row r="66" spans="2:3" ht="31.5" customHeight="1" x14ac:dyDescent="0.2">
      <c r="B66" s="266"/>
      <c r="C66" s="258"/>
    </row>
    <row r="67" spans="2:3" ht="42" customHeight="1" x14ac:dyDescent="0.2">
      <c r="B67" s="266" t="s">
        <v>404</v>
      </c>
      <c r="C67" s="403"/>
    </row>
    <row r="68" spans="2:3" ht="38.25" x14ac:dyDescent="0.2">
      <c r="B68" s="266"/>
      <c r="C68" s="402" t="s">
        <v>716</v>
      </c>
    </row>
    <row r="69" spans="2:3" x14ac:dyDescent="0.2">
      <c r="B69" s="266" t="s">
        <v>103</v>
      </c>
      <c r="C69" s="258"/>
    </row>
    <row r="70" spans="2:3" x14ac:dyDescent="0.2">
      <c r="B70" s="266"/>
      <c r="C70" s="258" t="s">
        <v>405</v>
      </c>
    </row>
    <row r="71" spans="2:3" x14ac:dyDescent="0.2">
      <c r="B71" s="266" t="s">
        <v>383</v>
      </c>
      <c r="C71" s="258"/>
    </row>
    <row r="72" spans="2:3" x14ac:dyDescent="0.2">
      <c r="B72" s="266"/>
      <c r="C72" s="258" t="s">
        <v>104</v>
      </c>
    </row>
    <row r="73" spans="2:3" x14ac:dyDescent="0.2">
      <c r="B73" s="266"/>
      <c r="C73" s="258"/>
    </row>
    <row r="74" spans="2:3" ht="50.1" customHeight="1" x14ac:dyDescent="0.2">
      <c r="B74" s="266" t="s">
        <v>406</v>
      </c>
      <c r="C74" s="258"/>
    </row>
    <row r="75" spans="2:3" ht="15.95" customHeight="1" x14ac:dyDescent="0.2">
      <c r="B75" s="266"/>
      <c r="C75" s="403" t="s">
        <v>105</v>
      </c>
    </row>
    <row r="76" spans="2:3" hidden="1" x14ac:dyDescent="0.2">
      <c r="B76" s="266" t="s">
        <v>386</v>
      </c>
      <c r="C76" s="258"/>
    </row>
    <row r="77" spans="2:3" ht="25.5" hidden="1" x14ac:dyDescent="0.2">
      <c r="B77" s="266"/>
      <c r="C77" s="258" t="s">
        <v>407</v>
      </c>
    </row>
    <row r="78" spans="2:3" x14ac:dyDescent="0.2">
      <c r="B78" s="266" t="s">
        <v>408</v>
      </c>
      <c r="C78" s="258"/>
    </row>
    <row r="79" spans="2:3" x14ac:dyDescent="0.2">
      <c r="B79" s="266"/>
      <c r="C79" s="258" t="s">
        <v>378</v>
      </c>
    </row>
    <row r="80" spans="2:3" x14ac:dyDescent="0.2">
      <c r="B80" s="266" t="s">
        <v>666</v>
      </c>
      <c r="C80" s="258"/>
    </row>
    <row r="81" spans="2:3" ht="15" customHeight="1" x14ac:dyDescent="0.2">
      <c r="B81" s="266"/>
      <c r="C81" s="375" t="s">
        <v>409</v>
      </c>
    </row>
    <row r="82" spans="2:3" x14ac:dyDescent="0.2">
      <c r="B82" s="266" t="s">
        <v>410</v>
      </c>
      <c r="C82" s="258"/>
    </row>
    <row r="83" spans="2:3" ht="27" customHeight="1" x14ac:dyDescent="0.2">
      <c r="B83" s="266"/>
      <c r="C83" s="403" t="s">
        <v>667</v>
      </c>
    </row>
    <row r="84" spans="2:3" x14ac:dyDescent="0.2">
      <c r="B84" s="266" t="s">
        <v>490</v>
      </c>
      <c r="C84" s="258"/>
    </row>
    <row r="85" spans="2:3" ht="51" x14ac:dyDescent="0.2">
      <c r="B85" s="266"/>
      <c r="C85" s="403" t="s">
        <v>668</v>
      </c>
    </row>
    <row r="86" spans="2:3" ht="24" customHeight="1" x14ac:dyDescent="0.2">
      <c r="B86" s="266"/>
      <c r="C86" s="258"/>
    </row>
    <row r="87" spans="2:3" ht="50.1" customHeight="1" x14ac:dyDescent="0.2">
      <c r="B87" s="266" t="s">
        <v>411</v>
      </c>
      <c r="C87" s="402"/>
    </row>
    <row r="88" spans="2:3" ht="25.5" x14ac:dyDescent="0.2">
      <c r="B88" s="266"/>
      <c r="C88" s="403" t="s">
        <v>669</v>
      </c>
    </row>
    <row r="89" spans="2:3" x14ac:dyDescent="0.2">
      <c r="B89" s="266" t="s">
        <v>413</v>
      </c>
      <c r="C89" s="258"/>
    </row>
    <row r="90" spans="2:3" ht="76.5" x14ac:dyDescent="0.2">
      <c r="B90" s="266"/>
      <c r="C90" s="258" t="s">
        <v>412</v>
      </c>
    </row>
    <row r="91" spans="2:3" x14ac:dyDescent="0.2">
      <c r="B91" s="266" t="s">
        <v>415</v>
      </c>
      <c r="C91" s="258"/>
    </row>
    <row r="92" spans="2:3" ht="38.25" x14ac:dyDescent="0.2">
      <c r="B92" s="266"/>
      <c r="C92" s="258" t="s">
        <v>414</v>
      </c>
    </row>
    <row r="93" spans="2:3" x14ac:dyDescent="0.2">
      <c r="B93" s="266" t="s">
        <v>417</v>
      </c>
      <c r="C93" s="258"/>
    </row>
    <row r="94" spans="2:3" ht="25.5" x14ac:dyDescent="0.2">
      <c r="B94" s="266"/>
      <c r="C94" s="258" t="s">
        <v>416</v>
      </c>
    </row>
    <row r="95" spans="2:3" x14ac:dyDescent="0.2">
      <c r="B95" s="266" t="s">
        <v>419</v>
      </c>
      <c r="C95" s="258"/>
    </row>
    <row r="96" spans="2:3" ht="25.5" x14ac:dyDescent="0.2">
      <c r="B96" s="266"/>
      <c r="C96" s="258" t="s">
        <v>418</v>
      </c>
    </row>
    <row r="97" spans="2:3" x14ac:dyDescent="0.2">
      <c r="B97" s="266" t="s">
        <v>484</v>
      </c>
      <c r="C97" s="258"/>
    </row>
    <row r="98" spans="2:3" ht="41.25" customHeight="1" x14ac:dyDescent="0.2">
      <c r="B98" s="266"/>
      <c r="C98" s="375" t="s">
        <v>420</v>
      </c>
    </row>
    <row r="99" spans="2:3" ht="39" customHeight="1" x14ac:dyDescent="0.2">
      <c r="B99" s="266" t="s">
        <v>388</v>
      </c>
      <c r="C99" s="258"/>
    </row>
    <row r="100" spans="2:3" ht="25.5" customHeight="1" x14ac:dyDescent="0.2">
      <c r="B100" s="266"/>
      <c r="C100" s="375" t="s">
        <v>106</v>
      </c>
    </row>
    <row r="101" spans="2:3" ht="39" customHeight="1" x14ac:dyDescent="0.2">
      <c r="B101" s="266" t="s">
        <v>375</v>
      </c>
      <c r="C101" s="258"/>
    </row>
    <row r="102" spans="2:3" x14ac:dyDescent="0.2">
      <c r="B102" s="266"/>
      <c r="C102" s="407" t="s">
        <v>670</v>
      </c>
    </row>
    <row r="103" spans="2:3" ht="50.1" customHeight="1" x14ac:dyDescent="0.2">
      <c r="B103" s="266" t="s">
        <v>421</v>
      </c>
      <c r="C103" s="258"/>
    </row>
    <row r="104" spans="2:3" ht="25.5" x14ac:dyDescent="0.2">
      <c r="B104" s="266"/>
      <c r="C104" s="290" t="s">
        <v>107</v>
      </c>
    </row>
    <row r="105" spans="2:3" x14ac:dyDescent="0.2">
      <c r="B105" s="266" t="s">
        <v>422</v>
      </c>
      <c r="C105" s="258"/>
    </row>
    <row r="106" spans="2:3" ht="51" x14ac:dyDescent="0.2">
      <c r="B106" s="266"/>
      <c r="C106" s="258" t="s">
        <v>488</v>
      </c>
    </row>
    <row r="107" spans="2:3" x14ac:dyDescent="0.2">
      <c r="B107" s="266" t="s">
        <v>381</v>
      </c>
      <c r="C107" s="258"/>
    </row>
    <row r="108" spans="2:3" ht="63.75" x14ac:dyDescent="0.2">
      <c r="B108" s="266"/>
      <c r="C108" s="258" t="s">
        <v>423</v>
      </c>
    </row>
    <row r="109" spans="2:3" x14ac:dyDescent="0.2">
      <c r="B109" s="266" t="s">
        <v>382</v>
      </c>
      <c r="C109" s="258"/>
    </row>
    <row r="110" spans="2:3" ht="15" customHeight="1" x14ac:dyDescent="0.2">
      <c r="B110" s="266"/>
      <c r="C110" s="375" t="s">
        <v>108</v>
      </c>
    </row>
    <row r="111" spans="2:3" x14ac:dyDescent="0.2">
      <c r="B111" s="266" t="s">
        <v>379</v>
      </c>
      <c r="C111" s="258"/>
    </row>
    <row r="112" spans="2:3" ht="38.25" x14ac:dyDescent="0.2">
      <c r="B112" s="266"/>
      <c r="C112" s="375" t="s">
        <v>109</v>
      </c>
    </row>
    <row r="113" spans="2:3" ht="24" customHeight="1" x14ac:dyDescent="0.2">
      <c r="B113" s="266"/>
      <c r="C113" s="258"/>
    </row>
    <row r="114" spans="2:3" ht="50.1" customHeight="1" x14ac:dyDescent="0.2">
      <c r="B114" s="266" t="s">
        <v>485</v>
      </c>
      <c r="C114" s="258"/>
    </row>
    <row r="115" spans="2:3" ht="25.5" x14ac:dyDescent="0.2">
      <c r="B115" s="266"/>
      <c r="C115" s="402" t="s">
        <v>110</v>
      </c>
    </row>
    <row r="116" spans="2:3" x14ac:dyDescent="0.2">
      <c r="B116" s="266" t="s">
        <v>424</v>
      </c>
      <c r="C116" s="258"/>
    </row>
    <row r="117" spans="2:3" ht="27.95" customHeight="1" x14ac:dyDescent="0.2">
      <c r="B117" s="266"/>
      <c r="C117" s="403" t="s">
        <v>395</v>
      </c>
    </row>
    <row r="118" spans="2:3" x14ac:dyDescent="0.2">
      <c r="B118" s="266" t="s">
        <v>426</v>
      </c>
      <c r="C118" s="258"/>
    </row>
    <row r="119" spans="2:3" ht="28.5" customHeight="1" x14ac:dyDescent="0.2">
      <c r="B119" s="266"/>
      <c r="C119" s="375" t="s">
        <v>425</v>
      </c>
    </row>
    <row r="120" spans="2:3" x14ac:dyDescent="0.2">
      <c r="B120" s="266" t="s">
        <v>428</v>
      </c>
      <c r="C120" s="258"/>
    </row>
    <row r="121" spans="2:3" x14ac:dyDescent="0.2">
      <c r="B121" s="266"/>
      <c r="C121" s="258" t="s">
        <v>427</v>
      </c>
    </row>
    <row r="122" spans="2:3" x14ac:dyDescent="0.2">
      <c r="B122" s="266" t="s">
        <v>430</v>
      </c>
      <c r="C122" s="258"/>
    </row>
    <row r="123" spans="2:3" ht="25.5" x14ac:dyDescent="0.2">
      <c r="B123" s="266"/>
      <c r="C123" s="258" t="s">
        <v>429</v>
      </c>
    </row>
    <row r="124" spans="2:3" hidden="1" x14ac:dyDescent="0.2">
      <c r="B124" s="266" t="s">
        <v>384</v>
      </c>
      <c r="C124" s="258"/>
    </row>
    <row r="125" spans="2:3" ht="25.5" hidden="1" x14ac:dyDescent="0.2">
      <c r="B125" s="266"/>
      <c r="C125" s="258" t="s">
        <v>431</v>
      </c>
    </row>
    <row r="126" spans="2:3" ht="50.1" customHeight="1" x14ac:dyDescent="0.2">
      <c r="B126" s="266" t="s">
        <v>526</v>
      </c>
      <c r="C126" s="258"/>
    </row>
    <row r="127" spans="2:3" x14ac:dyDescent="0.2">
      <c r="B127" s="266"/>
      <c r="C127" s="375" t="s">
        <v>378</v>
      </c>
    </row>
    <row r="128" spans="2:3" x14ac:dyDescent="0.2">
      <c r="B128" s="266" t="s">
        <v>432</v>
      </c>
      <c r="C128" s="258"/>
    </row>
    <row r="129" spans="2:3" ht="39" customHeight="1" x14ac:dyDescent="0.2">
      <c r="B129" s="266"/>
      <c r="C129" s="375" t="s">
        <v>420</v>
      </c>
    </row>
    <row r="130" spans="2:3" x14ac:dyDescent="0.2">
      <c r="B130" s="266" t="s">
        <v>433</v>
      </c>
      <c r="C130" s="258"/>
    </row>
    <row r="131" spans="2:3" ht="51" x14ac:dyDescent="0.2">
      <c r="B131" s="266"/>
      <c r="C131" s="403" t="s">
        <v>673</v>
      </c>
    </row>
    <row r="132" spans="2:3" x14ac:dyDescent="0.2">
      <c r="B132" s="266" t="s">
        <v>435</v>
      </c>
      <c r="C132" s="258"/>
    </row>
    <row r="133" spans="2:3" ht="38.25" x14ac:dyDescent="0.2">
      <c r="B133" s="266"/>
      <c r="C133" s="258" t="s">
        <v>434</v>
      </c>
    </row>
    <row r="134" spans="2:3" x14ac:dyDescent="0.2">
      <c r="B134" s="266" t="s">
        <v>380</v>
      </c>
      <c r="C134" s="258"/>
    </row>
    <row r="135" spans="2:3" ht="38.25" x14ac:dyDescent="0.2">
      <c r="B135" s="266"/>
      <c r="C135" s="258" t="s">
        <v>436</v>
      </c>
    </row>
    <row r="136" spans="2:3" x14ac:dyDescent="0.2">
      <c r="B136" s="266" t="s">
        <v>437</v>
      </c>
      <c r="C136" s="258"/>
    </row>
    <row r="137" spans="2:3" ht="25.5" x14ac:dyDescent="0.2">
      <c r="B137" s="266"/>
      <c r="C137" s="402" t="s">
        <v>674</v>
      </c>
    </row>
    <row r="138" spans="2:3" x14ac:dyDescent="0.2">
      <c r="B138" s="266" t="s">
        <v>439</v>
      </c>
      <c r="C138" s="258"/>
    </row>
    <row r="139" spans="2:3" ht="25.5" x14ac:dyDescent="0.2">
      <c r="B139" s="266"/>
      <c r="C139" s="258" t="s">
        <v>438</v>
      </c>
    </row>
    <row r="140" spans="2:3" x14ac:dyDescent="0.2">
      <c r="B140" s="266" t="s">
        <v>440</v>
      </c>
      <c r="C140" s="258"/>
    </row>
    <row r="141" spans="2:3" ht="25.5" x14ac:dyDescent="0.2">
      <c r="B141" s="266"/>
      <c r="C141" s="402" t="s">
        <v>675</v>
      </c>
    </row>
    <row r="142" spans="2:3" x14ac:dyDescent="0.2">
      <c r="B142" s="266" t="s">
        <v>442</v>
      </c>
      <c r="C142" s="258"/>
    </row>
    <row r="143" spans="2:3" x14ac:dyDescent="0.2">
      <c r="B143" s="266"/>
      <c r="C143" s="258" t="s">
        <v>441</v>
      </c>
    </row>
    <row r="144" spans="2:3" x14ac:dyDescent="0.2">
      <c r="B144" s="266"/>
      <c r="C144" s="258"/>
    </row>
    <row r="145" spans="2:3" ht="50.1" customHeight="1" x14ac:dyDescent="0.2">
      <c r="B145" s="266" t="s">
        <v>162</v>
      </c>
      <c r="C145" s="258"/>
    </row>
    <row r="146" spans="2:3" ht="51" x14ac:dyDescent="0.2">
      <c r="B146" s="266"/>
      <c r="C146" s="403" t="s">
        <v>443</v>
      </c>
    </row>
    <row r="147" spans="2:3" x14ac:dyDescent="0.2">
      <c r="B147" s="266" t="s">
        <v>445</v>
      </c>
      <c r="C147" s="258"/>
    </row>
    <row r="148" spans="2:3" ht="38.25" x14ac:dyDescent="0.2">
      <c r="B148" s="266"/>
      <c r="C148" s="258" t="s">
        <v>444</v>
      </c>
    </row>
    <row r="149" spans="2:3" hidden="1" x14ac:dyDescent="0.2">
      <c r="B149" s="266" t="s">
        <v>445</v>
      </c>
      <c r="C149" s="258"/>
    </row>
    <row r="150" spans="2:3" ht="38.25" hidden="1" x14ac:dyDescent="0.2">
      <c r="B150" s="266"/>
      <c r="C150" s="258" t="s">
        <v>446</v>
      </c>
    </row>
    <row r="151" spans="2:3" x14ac:dyDescent="0.2">
      <c r="B151" s="266" t="s">
        <v>447</v>
      </c>
      <c r="C151" s="258"/>
    </row>
    <row r="152" spans="2:3" ht="38.25" x14ac:dyDescent="0.2">
      <c r="B152" s="266"/>
      <c r="C152" s="258" t="s">
        <v>446</v>
      </c>
    </row>
    <row r="153" spans="2:3" x14ac:dyDescent="0.2">
      <c r="B153" s="266" t="s">
        <v>449</v>
      </c>
      <c r="C153" s="258"/>
    </row>
    <row r="154" spans="2:3" ht="38.25" x14ac:dyDescent="0.2">
      <c r="B154" s="266"/>
      <c r="C154" s="258" t="s">
        <v>448</v>
      </c>
    </row>
    <row r="155" spans="2:3" x14ac:dyDescent="0.2">
      <c r="B155" s="266" t="s">
        <v>453</v>
      </c>
      <c r="C155" s="258"/>
    </row>
    <row r="156" spans="2:3" ht="38.25" x14ac:dyDescent="0.2">
      <c r="B156" s="266"/>
      <c r="C156" s="258" t="s">
        <v>452</v>
      </c>
    </row>
    <row r="157" spans="2:3" x14ac:dyDescent="0.2">
      <c r="B157" s="266" t="s">
        <v>676</v>
      </c>
      <c r="C157" s="258"/>
    </row>
    <row r="158" spans="2:3" ht="51" x14ac:dyDescent="0.2">
      <c r="B158" s="266"/>
      <c r="C158" s="258" t="s">
        <v>454</v>
      </c>
    </row>
    <row r="159" spans="2:3" x14ac:dyDescent="0.2">
      <c r="B159" s="266" t="s">
        <v>455</v>
      </c>
      <c r="C159" s="258"/>
    </row>
    <row r="160" spans="2:3" ht="38.25" x14ac:dyDescent="0.2">
      <c r="B160" s="266"/>
      <c r="C160" s="258" t="s">
        <v>111</v>
      </c>
    </row>
    <row r="161" spans="2:3" x14ac:dyDescent="0.2">
      <c r="B161" s="266" t="s">
        <v>457</v>
      </c>
      <c r="C161" s="258"/>
    </row>
    <row r="162" spans="2:3" ht="25.5" x14ac:dyDescent="0.2">
      <c r="B162" s="266"/>
      <c r="C162" s="258" t="s">
        <v>456</v>
      </c>
    </row>
    <row r="163" spans="2:3" x14ac:dyDescent="0.2">
      <c r="B163" s="266" t="s">
        <v>459</v>
      </c>
      <c r="C163" s="258"/>
    </row>
    <row r="164" spans="2:3" ht="51" x14ac:dyDescent="0.2">
      <c r="B164" s="266"/>
      <c r="C164" s="258" t="s">
        <v>458</v>
      </c>
    </row>
    <row r="165" spans="2:3" ht="68.099999999999994" customHeight="1" x14ac:dyDescent="0.2">
      <c r="B165" s="266" t="s">
        <v>489</v>
      </c>
      <c r="C165" s="258"/>
    </row>
    <row r="166" spans="2:3" ht="48.95" customHeight="1" x14ac:dyDescent="0.2">
      <c r="B166" s="266"/>
      <c r="C166" s="258" t="s">
        <v>477</v>
      </c>
    </row>
    <row r="167" spans="2:3" x14ac:dyDescent="0.2">
      <c r="B167" s="266" t="s">
        <v>202</v>
      </c>
      <c r="C167" s="258"/>
    </row>
    <row r="168" spans="2:3" ht="38.25" x14ac:dyDescent="0.2">
      <c r="B168" s="266"/>
      <c r="C168" s="290" t="s">
        <v>112</v>
      </c>
    </row>
    <row r="169" spans="2:3" x14ac:dyDescent="0.2">
      <c r="B169" s="266" t="s">
        <v>478</v>
      </c>
      <c r="C169" s="258"/>
    </row>
    <row r="170" spans="2:3" ht="25.5" x14ac:dyDescent="0.2">
      <c r="B170" s="266"/>
      <c r="C170" s="258" t="s">
        <v>113</v>
      </c>
    </row>
    <row r="171" spans="2:3" x14ac:dyDescent="0.2">
      <c r="B171" s="266" t="s">
        <v>486</v>
      </c>
      <c r="C171" s="258"/>
    </row>
    <row r="172" spans="2:3" ht="25.5" x14ac:dyDescent="0.2">
      <c r="B172" s="266"/>
      <c r="C172" s="258" t="s">
        <v>201</v>
      </c>
    </row>
    <row r="173" spans="2:3" x14ac:dyDescent="0.2">
      <c r="B173" s="266" t="s">
        <v>479</v>
      </c>
      <c r="C173" s="258"/>
    </row>
    <row r="174" spans="2:3" ht="25.5" x14ac:dyDescent="0.2">
      <c r="B174" s="266"/>
      <c r="C174" s="258" t="s">
        <v>161</v>
      </c>
    </row>
    <row r="175" spans="2:3" x14ac:dyDescent="0.2">
      <c r="B175" s="266" t="s">
        <v>481</v>
      </c>
      <c r="C175" s="258"/>
    </row>
    <row r="176" spans="2:3" ht="25.5" x14ac:dyDescent="0.2">
      <c r="B176" s="266"/>
      <c r="C176" s="258" t="s">
        <v>480</v>
      </c>
    </row>
    <row r="177" spans="2:3" x14ac:dyDescent="0.2">
      <c r="B177" s="266" t="s">
        <v>192</v>
      </c>
      <c r="C177" s="258"/>
    </row>
    <row r="178" spans="2:3" ht="38.25" x14ac:dyDescent="0.2">
      <c r="B178" s="266"/>
      <c r="C178" s="258" t="s">
        <v>191</v>
      </c>
    </row>
    <row r="179" spans="2:3" x14ac:dyDescent="0.2">
      <c r="B179" s="266" t="s">
        <v>194</v>
      </c>
      <c r="C179" s="258"/>
    </row>
    <row r="180" spans="2:3" ht="38.25" x14ac:dyDescent="0.2">
      <c r="B180" s="266"/>
      <c r="C180" s="258" t="s">
        <v>193</v>
      </c>
    </row>
    <row r="181" spans="2:3" x14ac:dyDescent="0.2">
      <c r="B181" s="266" t="s">
        <v>196</v>
      </c>
      <c r="C181" s="258"/>
    </row>
    <row r="182" spans="2:3" ht="38.25" x14ac:dyDescent="0.2">
      <c r="B182" s="266"/>
      <c r="C182" s="258" t="s">
        <v>195</v>
      </c>
    </row>
    <row r="183" spans="2:3" x14ac:dyDescent="0.2">
      <c r="B183" s="266" t="s">
        <v>198</v>
      </c>
      <c r="C183" s="258"/>
    </row>
    <row r="184" spans="2:3" ht="25.5" x14ac:dyDescent="0.2">
      <c r="B184" s="266"/>
      <c r="C184" s="258" t="s">
        <v>197</v>
      </c>
    </row>
    <row r="185" spans="2:3" x14ac:dyDescent="0.2">
      <c r="B185" s="266" t="s">
        <v>199</v>
      </c>
      <c r="C185" s="258"/>
    </row>
    <row r="186" spans="2:3" ht="51" customHeight="1" x14ac:dyDescent="0.2">
      <c r="B186" s="266"/>
      <c r="C186" s="402" t="s">
        <v>677</v>
      </c>
    </row>
    <row r="187" spans="2:3" ht="50.1" customHeight="1" x14ac:dyDescent="0.2">
      <c r="B187" s="266" t="s">
        <v>376</v>
      </c>
      <c r="C187" s="258"/>
    </row>
    <row r="188" spans="2:3" x14ac:dyDescent="0.2">
      <c r="B188" s="266"/>
      <c r="C188" s="402" t="s">
        <v>114</v>
      </c>
    </row>
    <row r="189" spans="2:3" x14ac:dyDescent="0.2">
      <c r="B189" s="266" t="s">
        <v>678</v>
      </c>
      <c r="C189" s="258"/>
    </row>
    <row r="190" spans="2:3" x14ac:dyDescent="0.2">
      <c r="B190" s="266"/>
      <c r="C190" s="408" t="s">
        <v>679</v>
      </c>
    </row>
    <row r="191" spans="2:3" x14ac:dyDescent="0.2">
      <c r="B191" s="266"/>
      <c r="C191" s="258"/>
    </row>
    <row r="192" spans="2:3" x14ac:dyDescent="0.2">
      <c r="B192" s="266"/>
      <c r="C192" s="408"/>
    </row>
    <row r="193" spans="2:3" ht="3.75" customHeight="1" x14ac:dyDescent="0.2">
      <c r="B193" s="266"/>
      <c r="C193" s="258"/>
    </row>
    <row r="194" spans="2:3" ht="38.25" customHeight="1" x14ac:dyDescent="0.2">
      <c r="B194" s="266" t="s">
        <v>200</v>
      </c>
      <c r="C194" s="258"/>
    </row>
    <row r="195" spans="2:3" x14ac:dyDescent="0.2">
      <c r="B195" s="266"/>
      <c r="C195" s="402" t="s">
        <v>680</v>
      </c>
    </row>
    <row r="196" spans="2:3" x14ac:dyDescent="0.2">
      <c r="C196" s="402"/>
    </row>
    <row r="197" spans="2:3" x14ac:dyDescent="0.2">
      <c r="C197" s="258"/>
    </row>
  </sheetData>
  <mergeCells count="1">
    <mergeCell ref="E2:I2"/>
  </mergeCells>
  <phoneticPr fontId="0" type="noConversion"/>
  <pageMargins left="0.75" right="0.46" top="0.68" bottom="1" header="0.5" footer="0.5"/>
  <pageSetup scale="90" orientation="portrait" r:id="rId1"/>
  <headerFooter alignWithMargins="0"/>
  <rowBreaks count="2" manualBreakCount="2">
    <brk id="113" max="2" man="1"/>
    <brk id="141" max="2" man="1"/>
  </rowBreaks>
  <drawing r:id="rId2"/>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L497"/>
  <sheetViews>
    <sheetView topLeftCell="B1" workbookViewId="0">
      <pane ySplit="2" topLeftCell="A3" activePane="bottomLeft" state="frozen"/>
      <selection pane="bottomLeft"/>
    </sheetView>
  </sheetViews>
  <sheetFormatPr defaultColWidth="8.85546875" defaultRowHeight="12.75" x14ac:dyDescent="0.2"/>
  <cols>
    <col min="1" max="1" width="5.140625" style="1" customWidth="1"/>
    <col min="2" max="2" width="4.140625" style="121" customWidth="1"/>
    <col min="3" max="3" width="9.7109375" style="124" customWidth="1"/>
    <col min="4" max="4" width="2.42578125" style="121" customWidth="1"/>
    <col min="5" max="7" width="8.85546875" style="121"/>
    <col min="8" max="16384" width="8.85546875" style="1"/>
  </cols>
  <sheetData>
    <row r="1" spans="1:12" x14ac:dyDescent="0.2">
      <c r="C1" s="122"/>
      <c r="D1" s="123"/>
    </row>
    <row r="2" spans="1:12" ht="105" customHeight="1" x14ac:dyDescent="0.2">
      <c r="C2" s="121"/>
      <c r="D2" s="123"/>
      <c r="E2" s="813"/>
      <c r="F2" s="813"/>
      <c r="G2" s="813"/>
      <c r="H2" s="813"/>
      <c r="I2" s="813"/>
    </row>
    <row r="3" spans="1:12" ht="54.95" customHeight="1" x14ac:dyDescent="0.25">
      <c r="A3" s="105"/>
      <c r="B3" s="131"/>
      <c r="C3" s="131"/>
      <c r="D3" s="131"/>
      <c r="E3" s="131"/>
      <c r="F3" s="131"/>
      <c r="G3" s="131"/>
      <c r="H3" s="131"/>
      <c r="I3" s="131"/>
      <c r="J3" s="131"/>
    </row>
    <row r="4" spans="1:12" ht="11.45" customHeight="1" x14ac:dyDescent="0.2">
      <c r="A4" s="105"/>
    </row>
    <row r="5" spans="1:12" ht="11.25" customHeight="1" x14ac:dyDescent="0.2">
      <c r="A5" s="105"/>
      <c r="B5" s="272" t="s">
        <v>150</v>
      </c>
      <c r="C5" s="1"/>
    </row>
    <row r="6" spans="1:12" ht="15.75" customHeight="1" x14ac:dyDescent="0.2">
      <c r="A6" s="105"/>
      <c r="B6" s="267"/>
      <c r="C6" s="267"/>
      <c r="D6" s="268" t="s">
        <v>151</v>
      </c>
      <c r="E6" s="259" t="s">
        <v>153</v>
      </c>
    </row>
    <row r="7" spans="1:12" ht="11.45" customHeight="1" x14ac:dyDescent="0.2">
      <c r="A7" s="105"/>
      <c r="C7" s="827" t="s">
        <v>681</v>
      </c>
      <c r="D7" s="827"/>
      <c r="E7" s="274" t="s">
        <v>154</v>
      </c>
    </row>
    <row r="8" spans="1:12" x14ac:dyDescent="0.2">
      <c r="A8" s="105"/>
      <c r="E8" s="409" t="s">
        <v>682</v>
      </c>
    </row>
    <row r="9" spans="1:12" ht="24.75" customHeight="1" x14ac:dyDescent="0.2">
      <c r="A9" s="105"/>
      <c r="B9" s="132"/>
      <c r="C9" s="132"/>
      <c r="D9" s="265" t="s">
        <v>155</v>
      </c>
      <c r="E9" s="269" t="s">
        <v>156</v>
      </c>
    </row>
    <row r="10" spans="1:12" x14ac:dyDescent="0.2">
      <c r="A10" s="105"/>
      <c r="C10" s="125"/>
      <c r="D10" s="265" t="s">
        <v>683</v>
      </c>
      <c r="E10" s="275" t="s">
        <v>157</v>
      </c>
    </row>
    <row r="11" spans="1:12" x14ac:dyDescent="0.2">
      <c r="A11" s="105"/>
      <c r="E11" s="275"/>
    </row>
    <row r="12" spans="1:12" ht="11.25" customHeight="1" x14ac:dyDescent="0.2">
      <c r="A12" s="105"/>
      <c r="B12" s="132"/>
      <c r="C12" s="132"/>
      <c r="D12" s="265" t="s">
        <v>135</v>
      </c>
      <c r="E12" s="270" t="s">
        <v>158</v>
      </c>
      <c r="F12" s="271"/>
      <c r="G12" s="271"/>
      <c r="H12" s="271"/>
      <c r="I12" s="271"/>
      <c r="J12" s="271"/>
      <c r="K12" s="271"/>
      <c r="L12" s="271"/>
    </row>
    <row r="13" spans="1:12" ht="11.25" customHeight="1" x14ac:dyDescent="0.2">
      <c r="A13" s="105"/>
      <c r="B13" s="1"/>
      <c r="C13" s="1"/>
      <c r="D13" s="265" t="s">
        <v>684</v>
      </c>
      <c r="E13" s="276" t="s">
        <v>159</v>
      </c>
      <c r="F13" s="271"/>
      <c r="G13" s="271"/>
      <c r="H13" s="271"/>
      <c r="I13" s="271"/>
      <c r="J13" s="271"/>
      <c r="K13" s="271"/>
      <c r="L13" s="271"/>
    </row>
    <row r="14" spans="1:12" ht="11.25" customHeight="1" x14ac:dyDescent="0.2">
      <c r="A14" s="105"/>
      <c r="E14" s="276" t="s">
        <v>165</v>
      </c>
      <c r="F14" s="271"/>
      <c r="G14" s="271"/>
      <c r="H14" s="271"/>
      <c r="I14" s="271"/>
      <c r="J14" s="271"/>
      <c r="K14" s="271"/>
      <c r="L14" s="271"/>
    </row>
    <row r="15" spans="1:12" ht="5.25" customHeight="1" x14ac:dyDescent="0.2">
      <c r="A15" s="105"/>
      <c r="E15" s="275"/>
    </row>
    <row r="16" spans="1:12" x14ac:dyDescent="0.2">
      <c r="B16" s="132"/>
      <c r="C16" s="132"/>
      <c r="D16" s="265" t="s">
        <v>285</v>
      </c>
      <c r="E16" s="269" t="s">
        <v>166</v>
      </c>
    </row>
    <row r="17" spans="1:10" ht="11.45" customHeight="1" x14ac:dyDescent="0.2">
      <c r="B17" s="1"/>
      <c r="C17" s="1"/>
      <c r="D17" s="1"/>
      <c r="E17" s="1"/>
      <c r="F17" s="1"/>
      <c r="G17" s="1"/>
    </row>
    <row r="18" spans="1:10" ht="11.45" customHeight="1" x14ac:dyDescent="0.2">
      <c r="B18" s="129"/>
      <c r="C18" s="1"/>
      <c r="D18" s="1"/>
      <c r="E18" s="259" t="s">
        <v>176</v>
      </c>
      <c r="F18" s="1"/>
      <c r="G18" s="1"/>
    </row>
    <row r="19" spans="1:10" ht="11.45" customHeight="1" x14ac:dyDescent="0.2">
      <c r="B19" s="1"/>
      <c r="C19" s="1"/>
      <c r="D19" s="1"/>
      <c r="E19" s="828" t="s">
        <v>177</v>
      </c>
      <c r="F19" s="829"/>
      <c r="G19" s="829"/>
      <c r="H19" s="830"/>
    </row>
    <row r="20" spans="1:10" ht="11.45" customHeight="1" x14ac:dyDescent="0.2">
      <c r="B20" s="1"/>
      <c r="C20" s="1"/>
      <c r="D20" s="1"/>
      <c r="E20" s="1"/>
      <c r="F20" s="1"/>
      <c r="G20" s="1"/>
    </row>
    <row r="21" spans="1:10" ht="54.95" customHeight="1" x14ac:dyDescent="0.25">
      <c r="A21" s="130"/>
      <c r="B21" s="130"/>
      <c r="C21" s="130"/>
      <c r="D21" s="130"/>
      <c r="E21" s="130"/>
      <c r="F21" s="130"/>
      <c r="G21" s="130"/>
      <c r="H21" s="130"/>
      <c r="I21" s="130"/>
      <c r="J21" s="130"/>
    </row>
    <row r="22" spans="1:10" ht="11.45" customHeight="1" x14ac:dyDescent="0.2">
      <c r="A22" s="105"/>
      <c r="B22" s="272" t="s">
        <v>178</v>
      </c>
    </row>
    <row r="23" spans="1:10" ht="11.45" customHeight="1" x14ac:dyDescent="0.2">
      <c r="A23" s="105"/>
      <c r="B23" s="121" t="s">
        <v>179</v>
      </c>
    </row>
    <row r="24" spans="1:10" x14ac:dyDescent="0.2">
      <c r="B24" s="121" t="s">
        <v>180</v>
      </c>
    </row>
    <row r="25" spans="1:10" x14ac:dyDescent="0.2">
      <c r="B25" s="121" t="s">
        <v>181</v>
      </c>
    </row>
    <row r="26" spans="1:10" x14ac:dyDescent="0.2">
      <c r="B26" s="121" t="s">
        <v>182</v>
      </c>
    </row>
    <row r="27" spans="1:10" x14ac:dyDescent="0.2">
      <c r="B27" s="273" t="s">
        <v>134</v>
      </c>
      <c r="C27" s="105" t="s">
        <v>605</v>
      </c>
    </row>
    <row r="28" spans="1:10" s="235" customFormat="1" ht="11.45" customHeight="1" x14ac:dyDescent="0.2">
      <c r="A28" s="234"/>
      <c r="C28" s="285" t="s">
        <v>606</v>
      </c>
      <c r="D28" s="236"/>
      <c r="E28" s="236"/>
      <c r="F28" s="236"/>
      <c r="G28" s="236"/>
    </row>
    <row r="29" spans="1:10" s="235" customFormat="1" ht="11.45" customHeight="1" x14ac:dyDescent="0.2">
      <c r="A29" s="234"/>
      <c r="B29" s="236"/>
      <c r="C29" s="286" t="s">
        <v>183</v>
      </c>
      <c r="D29" s="236"/>
      <c r="E29" s="236"/>
      <c r="F29" s="236"/>
      <c r="G29" s="236"/>
    </row>
    <row r="30" spans="1:10" ht="11.45" customHeight="1" x14ac:dyDescent="0.2">
      <c r="A30" s="105"/>
    </row>
    <row r="31" spans="1:10" ht="11.45" customHeight="1" x14ac:dyDescent="0.2">
      <c r="A31" s="105"/>
      <c r="B31" s="272" t="s">
        <v>184</v>
      </c>
      <c r="C31" s="118"/>
    </row>
    <row r="32" spans="1:10" ht="11.25" customHeight="1" x14ac:dyDescent="0.2">
      <c r="A32" s="119"/>
      <c r="B32" s="118" t="s">
        <v>349</v>
      </c>
      <c r="C32" s="118"/>
    </row>
    <row r="33" spans="1:5" ht="11.25" customHeight="1" x14ac:dyDescent="0.2">
      <c r="A33" s="119"/>
      <c r="B33" s="272" t="s">
        <v>185</v>
      </c>
      <c r="C33" s="118"/>
    </row>
    <row r="34" spans="1:5" ht="11.25" customHeight="1" x14ac:dyDescent="0.2">
      <c r="A34" s="119"/>
      <c r="B34" s="118" t="s">
        <v>186</v>
      </c>
      <c r="C34" s="118"/>
    </row>
    <row r="35" spans="1:5" ht="11.25" customHeight="1" x14ac:dyDescent="0.2">
      <c r="A35" s="119"/>
      <c r="B35" s="118"/>
      <c r="C35" s="118"/>
    </row>
    <row r="36" spans="1:5" ht="11.45" customHeight="1" x14ac:dyDescent="0.2">
      <c r="A36" s="105"/>
      <c r="B36" s="272" t="s">
        <v>187</v>
      </c>
      <c r="C36" s="118"/>
    </row>
    <row r="37" spans="1:5" ht="11.45" customHeight="1" x14ac:dyDescent="0.2">
      <c r="A37" s="105"/>
      <c r="B37" s="118" t="s">
        <v>188</v>
      </c>
      <c r="C37" s="118"/>
    </row>
    <row r="38" spans="1:5" ht="11.25" customHeight="1" x14ac:dyDescent="0.2">
      <c r="A38" s="120"/>
      <c r="B38" s="118" t="s">
        <v>189</v>
      </c>
      <c r="C38" s="118"/>
    </row>
    <row r="39" spans="1:5" ht="12" customHeight="1" x14ac:dyDescent="0.2">
      <c r="A39" s="120"/>
      <c r="B39" s="118" t="s">
        <v>190</v>
      </c>
      <c r="C39" s="118"/>
    </row>
    <row r="40" spans="1:5" ht="11.45" customHeight="1" x14ac:dyDescent="0.2">
      <c r="A40" s="105"/>
      <c r="B40" s="118"/>
      <c r="C40" s="118"/>
    </row>
    <row r="41" spans="1:5" ht="11.45" customHeight="1" x14ac:dyDescent="0.2">
      <c r="A41" s="105"/>
      <c r="B41" s="272" t="s">
        <v>564</v>
      </c>
      <c r="C41" s="118"/>
    </row>
    <row r="42" spans="1:5" ht="11.45" customHeight="1" x14ac:dyDescent="0.2">
      <c r="A42" s="105"/>
      <c r="B42" s="118" t="s">
        <v>565</v>
      </c>
      <c r="C42" s="118"/>
    </row>
    <row r="43" spans="1:5" ht="11.45" customHeight="1" x14ac:dyDescent="0.2">
      <c r="A43" s="105"/>
      <c r="B43" s="118" t="s">
        <v>566</v>
      </c>
      <c r="C43" s="118"/>
    </row>
    <row r="44" spans="1:5" ht="11.45" customHeight="1" x14ac:dyDescent="0.2">
      <c r="A44" s="119"/>
      <c r="B44" s="118"/>
      <c r="C44" s="118"/>
    </row>
    <row r="45" spans="1:5" ht="11.45" customHeight="1" x14ac:dyDescent="0.2">
      <c r="A45" s="119"/>
      <c r="B45" s="272" t="s">
        <v>567</v>
      </c>
      <c r="C45" s="277"/>
      <c r="D45" s="105"/>
      <c r="E45" s="105"/>
    </row>
    <row r="46" spans="1:5" x14ac:dyDescent="0.2">
      <c r="B46" s="277" t="s">
        <v>568</v>
      </c>
      <c r="C46" s="277"/>
      <c r="D46" s="105"/>
      <c r="E46" s="105"/>
    </row>
    <row r="47" spans="1:5" ht="11.45" customHeight="1" x14ac:dyDescent="0.2">
      <c r="B47" s="277" t="s">
        <v>569</v>
      </c>
      <c r="C47" s="277"/>
      <c r="D47" s="105"/>
      <c r="E47" s="105"/>
    </row>
    <row r="48" spans="1:5" ht="11.45" customHeight="1" x14ac:dyDescent="0.2">
      <c r="B48" s="272" t="s">
        <v>570</v>
      </c>
      <c r="C48" s="277"/>
      <c r="D48" s="105"/>
      <c r="E48" s="105"/>
    </row>
    <row r="49" spans="2:4" ht="11.45" customHeight="1" x14ac:dyDescent="0.2">
      <c r="B49" s="118"/>
      <c r="C49" s="118"/>
    </row>
    <row r="50" spans="2:4" ht="11.45" customHeight="1" x14ac:dyDescent="0.2">
      <c r="C50" s="118"/>
    </row>
    <row r="51" spans="2:4" ht="11.45" customHeight="1" x14ac:dyDescent="0.2">
      <c r="B51" s="284" t="s">
        <v>571</v>
      </c>
      <c r="C51" s="278"/>
    </row>
    <row r="52" spans="2:4" ht="11.45" customHeight="1" x14ac:dyDescent="0.2">
      <c r="B52" s="272" t="s">
        <v>572</v>
      </c>
      <c r="C52" s="121"/>
    </row>
    <row r="53" spans="2:4" ht="11.45" customHeight="1" x14ac:dyDescent="0.2">
      <c r="B53" s="121" t="s">
        <v>573</v>
      </c>
      <c r="C53" s="121"/>
    </row>
    <row r="54" spans="2:4" ht="15.75" customHeight="1" x14ac:dyDescent="0.2">
      <c r="B54" s="831" t="s">
        <v>574</v>
      </c>
      <c r="C54" s="831"/>
      <c r="D54" s="272" t="s">
        <v>575</v>
      </c>
    </row>
    <row r="55" spans="2:4" ht="11.45" customHeight="1" x14ac:dyDescent="0.2">
      <c r="C55" s="121"/>
      <c r="D55" s="121" t="s">
        <v>576</v>
      </c>
    </row>
    <row r="56" spans="2:4" ht="11.45" customHeight="1" x14ac:dyDescent="0.2">
      <c r="C56" s="121"/>
      <c r="D56" s="121" t="s">
        <v>354</v>
      </c>
    </row>
    <row r="57" spans="2:4" ht="5.25" customHeight="1" x14ac:dyDescent="0.2">
      <c r="C57" s="121"/>
    </row>
    <row r="58" spans="2:4" ht="11.45" customHeight="1" x14ac:dyDescent="0.2">
      <c r="C58" s="121"/>
      <c r="D58" s="272" t="s">
        <v>578</v>
      </c>
    </row>
    <row r="59" spans="2:4" ht="11.45" customHeight="1" x14ac:dyDescent="0.2">
      <c r="C59" s="121"/>
      <c r="D59" s="121" t="s">
        <v>579</v>
      </c>
    </row>
    <row r="60" spans="2:4" ht="11.45" customHeight="1" x14ac:dyDescent="0.2">
      <c r="C60" s="121"/>
    </row>
    <row r="61" spans="2:4" ht="11.45" customHeight="1" x14ac:dyDescent="0.2">
      <c r="B61" s="832" t="s">
        <v>580</v>
      </c>
      <c r="C61" s="832"/>
    </row>
    <row r="62" spans="2:4" ht="11.45" customHeight="1" x14ac:dyDescent="0.2">
      <c r="B62" s="272" t="s">
        <v>581</v>
      </c>
      <c r="C62" s="126"/>
    </row>
    <row r="63" spans="2:4" ht="11.45" customHeight="1" x14ac:dyDescent="0.2">
      <c r="B63" s="121" t="s">
        <v>350</v>
      </c>
      <c r="C63" s="121"/>
    </row>
    <row r="64" spans="2:4" ht="11.45" customHeight="1" x14ac:dyDescent="0.2">
      <c r="B64" s="121" t="s">
        <v>582</v>
      </c>
      <c r="C64" s="121"/>
    </row>
    <row r="65" spans="2:5" ht="11.45" customHeight="1" x14ac:dyDescent="0.2">
      <c r="B65" s="272" t="s">
        <v>583</v>
      </c>
      <c r="C65" s="121"/>
    </row>
    <row r="66" spans="2:5" ht="11.45" customHeight="1" x14ac:dyDescent="0.2">
      <c r="C66" s="121"/>
    </row>
    <row r="67" spans="2:5" ht="11.45" customHeight="1" x14ac:dyDescent="0.2">
      <c r="B67" s="272" t="s">
        <v>584</v>
      </c>
      <c r="C67" s="121"/>
    </row>
    <row r="68" spans="2:5" ht="11.45" customHeight="1" x14ac:dyDescent="0.2">
      <c r="B68" s="121" t="s">
        <v>585</v>
      </c>
      <c r="C68" s="121"/>
    </row>
    <row r="69" spans="2:5" ht="11.45" customHeight="1" x14ac:dyDescent="0.2">
      <c r="B69" s="121" t="s">
        <v>586</v>
      </c>
      <c r="C69" s="121"/>
    </row>
    <row r="70" spans="2:5" ht="11.45" customHeight="1" x14ac:dyDescent="0.2">
      <c r="C70" s="121"/>
    </row>
    <row r="71" spans="2:5" ht="11.45" customHeight="1" x14ac:dyDescent="0.2">
      <c r="B71" s="831" t="s">
        <v>574</v>
      </c>
      <c r="C71" s="831"/>
      <c r="D71" s="272" t="s">
        <v>587</v>
      </c>
    </row>
    <row r="72" spans="2:5" ht="11.45" customHeight="1" x14ac:dyDescent="0.2">
      <c r="C72" s="121"/>
      <c r="D72" s="121" t="s">
        <v>588</v>
      </c>
    </row>
    <row r="73" spans="2:5" ht="5.25" customHeight="1" x14ac:dyDescent="0.2">
      <c r="C73" s="121"/>
    </row>
    <row r="74" spans="2:5" ht="11.45" customHeight="1" x14ac:dyDescent="0.2">
      <c r="C74" s="121"/>
      <c r="D74" s="272" t="s">
        <v>589</v>
      </c>
    </row>
    <row r="75" spans="2:5" ht="11.45" customHeight="1" x14ac:dyDescent="0.2">
      <c r="C75" s="121"/>
      <c r="D75" s="121" t="s">
        <v>590</v>
      </c>
    </row>
    <row r="76" spans="2:5" x14ac:dyDescent="0.2">
      <c r="C76" s="121"/>
      <c r="D76" s="121" t="s">
        <v>591</v>
      </c>
    </row>
    <row r="77" spans="2:5" x14ac:dyDescent="0.2">
      <c r="C77" s="121"/>
    </row>
    <row r="78" spans="2:5" ht="11.45" customHeight="1" x14ac:dyDescent="0.2">
      <c r="C78" s="121"/>
      <c r="D78" s="272" t="s">
        <v>592</v>
      </c>
    </row>
    <row r="79" spans="2:5" ht="11.25" customHeight="1" x14ac:dyDescent="0.2">
      <c r="C79" s="121"/>
      <c r="D79" s="6" t="s">
        <v>134</v>
      </c>
      <c r="E79" s="280" t="s">
        <v>600</v>
      </c>
    </row>
    <row r="80" spans="2:5" ht="11.25" customHeight="1" x14ac:dyDescent="0.2">
      <c r="C80" s="121"/>
      <c r="D80" s="6"/>
      <c r="E80" s="279" t="s">
        <v>593</v>
      </c>
    </row>
    <row r="81" spans="3:11" ht="11.25" customHeight="1" x14ac:dyDescent="0.2">
      <c r="C81" s="121"/>
      <c r="E81" s="121" t="s">
        <v>351</v>
      </c>
    </row>
    <row r="82" spans="3:11" ht="3" customHeight="1" x14ac:dyDescent="0.2">
      <c r="C82" s="121"/>
      <c r="E82" s="233"/>
      <c r="F82" s="233"/>
      <c r="G82" s="233"/>
      <c r="H82" s="51"/>
      <c r="I82" s="51"/>
      <c r="J82" s="51"/>
      <c r="K82" s="51"/>
    </row>
    <row r="83" spans="3:11" ht="14.25" customHeight="1" x14ac:dyDescent="0.2">
      <c r="C83" s="121"/>
      <c r="D83" s="6" t="s">
        <v>134</v>
      </c>
      <c r="E83" s="281" t="s">
        <v>601</v>
      </c>
      <c r="F83" s="232"/>
      <c r="G83" s="232"/>
      <c r="H83" s="30"/>
      <c r="I83" s="30"/>
      <c r="J83" s="30"/>
      <c r="K83" s="30"/>
    </row>
    <row r="84" spans="3:11" ht="14.25" customHeight="1" x14ac:dyDescent="0.2">
      <c r="C84" s="121"/>
      <c r="D84" s="6"/>
      <c r="E84" s="277" t="s">
        <v>594</v>
      </c>
      <c r="F84" s="232"/>
      <c r="G84" s="232"/>
      <c r="H84" s="30"/>
      <c r="I84" s="30"/>
      <c r="J84" s="30"/>
      <c r="K84" s="30"/>
    </row>
    <row r="85" spans="3:11" x14ac:dyDescent="0.2">
      <c r="C85" s="121"/>
      <c r="E85" s="121" t="s">
        <v>595</v>
      </c>
    </row>
    <row r="86" spans="3:11" ht="3" customHeight="1" x14ac:dyDescent="0.2">
      <c r="C86" s="121"/>
      <c r="E86" s="233"/>
      <c r="F86" s="233"/>
      <c r="G86" s="233"/>
      <c r="H86" s="51"/>
      <c r="I86" s="51"/>
      <c r="J86" s="51"/>
      <c r="K86" s="51"/>
    </row>
    <row r="87" spans="3:11" ht="14.25" customHeight="1" x14ac:dyDescent="0.2">
      <c r="D87" s="6" t="s">
        <v>134</v>
      </c>
      <c r="E87" s="281" t="s">
        <v>602</v>
      </c>
      <c r="F87" s="232"/>
      <c r="G87" s="232"/>
      <c r="H87" s="30"/>
      <c r="I87" s="30"/>
      <c r="J87" s="30"/>
      <c r="K87" s="30"/>
    </row>
    <row r="88" spans="3:11" ht="14.25" customHeight="1" x14ac:dyDescent="0.2">
      <c r="D88" s="6"/>
      <c r="E88" s="118" t="s">
        <v>596</v>
      </c>
      <c r="F88" s="232"/>
      <c r="G88" s="232"/>
      <c r="H88" s="30"/>
      <c r="I88" s="30"/>
      <c r="J88" s="30"/>
      <c r="K88" s="30"/>
    </row>
    <row r="89" spans="3:11" x14ac:dyDescent="0.2">
      <c r="E89" s="121" t="s">
        <v>597</v>
      </c>
    </row>
    <row r="90" spans="3:11" ht="3" customHeight="1" x14ac:dyDescent="0.2">
      <c r="C90" s="121"/>
      <c r="E90" s="233"/>
      <c r="F90" s="233"/>
      <c r="G90" s="233"/>
      <c r="H90" s="51"/>
      <c r="I90" s="51"/>
      <c r="J90" s="51"/>
      <c r="K90" s="51"/>
    </row>
    <row r="91" spans="3:11" ht="14.25" customHeight="1" x14ac:dyDescent="0.2">
      <c r="D91" s="6" t="s">
        <v>134</v>
      </c>
      <c r="E91" s="282" t="s">
        <v>603</v>
      </c>
      <c r="F91" s="232"/>
      <c r="G91" s="232"/>
      <c r="H91" s="30"/>
      <c r="I91" s="30"/>
      <c r="J91" s="30"/>
      <c r="K91" s="30"/>
    </row>
    <row r="92" spans="3:11" ht="3" customHeight="1" x14ac:dyDescent="0.2">
      <c r="C92" s="121"/>
      <c r="E92" s="233"/>
      <c r="F92" s="233"/>
      <c r="G92" s="233"/>
      <c r="H92" s="51"/>
      <c r="I92" s="51"/>
      <c r="J92" s="51"/>
      <c r="K92" s="51"/>
    </row>
    <row r="93" spans="3:11" ht="14.25" customHeight="1" x14ac:dyDescent="0.2">
      <c r="D93" s="6" t="s">
        <v>134</v>
      </c>
      <c r="E93" s="283" t="s">
        <v>604</v>
      </c>
      <c r="F93" s="232"/>
      <c r="G93" s="232"/>
      <c r="H93" s="30"/>
      <c r="I93" s="30"/>
      <c r="J93" s="30"/>
      <c r="K93" s="30"/>
    </row>
    <row r="94" spans="3:11" x14ac:dyDescent="0.2">
      <c r="E94" s="121" t="s">
        <v>598</v>
      </c>
    </row>
    <row r="95" spans="3:11" x14ac:dyDescent="0.2">
      <c r="E95" s="121" t="s">
        <v>599</v>
      </c>
    </row>
    <row r="96" spans="3:11" ht="3.75" customHeight="1" x14ac:dyDescent="0.2">
      <c r="E96" s="233"/>
      <c r="F96" s="233"/>
      <c r="G96" s="233"/>
      <c r="H96" s="51"/>
      <c r="I96" s="51"/>
      <c r="J96" s="51"/>
      <c r="K96" s="51"/>
    </row>
    <row r="97" spans="3:11" ht="5.25" customHeight="1" x14ac:dyDescent="0.2">
      <c r="E97" s="232"/>
      <c r="F97" s="232"/>
      <c r="G97" s="232"/>
      <c r="H97" s="30"/>
      <c r="I97" s="30"/>
      <c r="J97" s="30"/>
      <c r="K97" s="30"/>
    </row>
    <row r="98" spans="3:11" ht="11.25" customHeight="1" x14ac:dyDescent="0.2">
      <c r="C98" s="121"/>
    </row>
    <row r="99" spans="3:11" x14ac:dyDescent="0.2">
      <c r="C99" s="105" t="s">
        <v>607</v>
      </c>
    </row>
    <row r="100" spans="3:11" x14ac:dyDescent="0.2">
      <c r="C100" s="105" t="s">
        <v>608</v>
      </c>
    </row>
    <row r="101" spans="3:11" x14ac:dyDescent="0.2">
      <c r="C101" s="121"/>
    </row>
    <row r="102" spans="3:11" x14ac:dyDescent="0.2">
      <c r="C102" s="105" t="s">
        <v>355</v>
      </c>
    </row>
    <row r="103" spans="3:11" x14ac:dyDescent="0.2">
      <c r="C103" s="105" t="s">
        <v>356</v>
      </c>
    </row>
    <row r="104" spans="3:11" x14ac:dyDescent="0.2">
      <c r="C104" s="105" t="s">
        <v>357</v>
      </c>
    </row>
    <row r="105" spans="3:11" x14ac:dyDescent="0.2">
      <c r="C105" s="105" t="s">
        <v>358</v>
      </c>
    </row>
    <row r="106" spans="3:11" x14ac:dyDescent="0.2">
      <c r="C106" s="105"/>
    </row>
    <row r="107" spans="3:11" x14ac:dyDescent="0.2">
      <c r="C107" s="105" t="s">
        <v>359</v>
      </c>
    </row>
    <row r="108" spans="3:11" x14ac:dyDescent="0.2">
      <c r="C108" s="105" t="s">
        <v>360</v>
      </c>
    </row>
    <row r="109" spans="3:11" x14ac:dyDescent="0.2">
      <c r="C109" s="105"/>
    </row>
    <row r="110" spans="3:11" x14ac:dyDescent="0.2">
      <c r="C110" s="105" t="s">
        <v>361</v>
      </c>
    </row>
    <row r="111" spans="3:11" x14ac:dyDescent="0.2">
      <c r="C111" s="105" t="s">
        <v>362</v>
      </c>
    </row>
    <row r="112" spans="3:11" x14ac:dyDescent="0.2">
      <c r="C112" s="105" t="s">
        <v>363</v>
      </c>
    </row>
    <row r="113" spans="1:11" hidden="1" x14ac:dyDescent="0.2">
      <c r="C113" s="105"/>
    </row>
    <row r="114" spans="1:11" hidden="1" x14ac:dyDescent="0.2">
      <c r="C114" s="121"/>
    </row>
    <row r="115" spans="1:11" ht="54.95" customHeight="1" x14ac:dyDescent="0.25">
      <c r="A115" s="130"/>
      <c r="B115" s="130"/>
      <c r="C115" s="130"/>
      <c r="D115" s="130"/>
      <c r="E115" s="130"/>
      <c r="F115" s="130"/>
      <c r="G115" s="130"/>
      <c r="H115" s="130"/>
      <c r="I115" s="130"/>
      <c r="J115" s="130"/>
      <c r="K115" s="130"/>
    </row>
    <row r="116" spans="1:11" ht="11.45" customHeight="1" x14ac:dyDescent="0.2">
      <c r="A116" s="105"/>
      <c r="B116" s="105" t="s">
        <v>609</v>
      </c>
      <c r="C116" s="118"/>
    </row>
    <row r="117" spans="1:11" ht="11.45" customHeight="1" x14ac:dyDescent="0.2">
      <c r="A117" s="105"/>
      <c r="B117" s="105" t="s">
        <v>610</v>
      </c>
      <c r="C117" s="118"/>
    </row>
    <row r="118" spans="1:11" ht="11.45" customHeight="1" x14ac:dyDescent="0.2">
      <c r="A118" s="105"/>
      <c r="B118" s="105" t="s">
        <v>611</v>
      </c>
      <c r="C118" s="118"/>
    </row>
    <row r="119" spans="1:11" ht="11.45" customHeight="1" x14ac:dyDescent="0.2">
      <c r="A119" s="119"/>
      <c r="B119" s="127"/>
      <c r="C119" s="118"/>
    </row>
    <row r="120" spans="1:11" ht="11.25" customHeight="1" x14ac:dyDescent="0.2">
      <c r="B120" s="105" t="s">
        <v>612</v>
      </c>
      <c r="C120" s="121"/>
    </row>
    <row r="121" spans="1:11" ht="11.25" customHeight="1" x14ac:dyDescent="0.2">
      <c r="B121" s="105" t="s">
        <v>613</v>
      </c>
      <c r="C121" s="121"/>
    </row>
    <row r="122" spans="1:11" ht="11.25" customHeight="1" x14ac:dyDescent="0.2">
      <c r="B122" s="105" t="s">
        <v>614</v>
      </c>
      <c r="C122" s="121"/>
    </row>
    <row r="123" spans="1:11" ht="11.25" customHeight="1" x14ac:dyDescent="0.2">
      <c r="B123" s="105" t="s">
        <v>615</v>
      </c>
      <c r="C123" s="121"/>
    </row>
    <row r="124" spans="1:11" ht="11.25" customHeight="1" x14ac:dyDescent="0.2">
      <c r="B124" s="105" t="s">
        <v>685</v>
      </c>
      <c r="C124" s="121"/>
    </row>
    <row r="125" spans="1:11" ht="11.25" customHeight="1" x14ac:dyDescent="0.2">
      <c r="B125" s="105" t="s">
        <v>616</v>
      </c>
      <c r="C125" s="121"/>
    </row>
    <row r="126" spans="1:11" ht="11.25" customHeight="1" x14ac:dyDescent="0.2">
      <c r="B126" s="105" t="s">
        <v>617</v>
      </c>
      <c r="C126" s="121"/>
    </row>
    <row r="127" spans="1:11" ht="11.25" customHeight="1" x14ac:dyDescent="0.2">
      <c r="B127" s="105"/>
      <c r="C127" s="121"/>
    </row>
    <row r="128" spans="1:11" ht="11.25" customHeight="1" x14ac:dyDescent="0.2">
      <c r="B128" s="105" t="s">
        <v>618</v>
      </c>
      <c r="C128" s="121"/>
    </row>
    <row r="129" spans="1:3" ht="11.25" customHeight="1" x14ac:dyDescent="0.2">
      <c r="B129" s="105" t="s">
        <v>619</v>
      </c>
      <c r="C129" s="121"/>
    </row>
    <row r="130" spans="1:3" ht="11.25" customHeight="1" x14ac:dyDescent="0.2">
      <c r="B130" s="105" t="s">
        <v>620</v>
      </c>
      <c r="C130" s="121"/>
    </row>
    <row r="131" spans="1:3" ht="11.25" customHeight="1" x14ac:dyDescent="0.2">
      <c r="B131" s="105" t="s">
        <v>621</v>
      </c>
      <c r="C131" s="121"/>
    </row>
    <row r="132" spans="1:3" ht="11.25" customHeight="1" x14ac:dyDescent="0.2">
      <c r="B132" s="105" t="s">
        <v>622</v>
      </c>
      <c r="C132" s="121"/>
    </row>
    <row r="133" spans="1:3" ht="54.95" customHeight="1" x14ac:dyDescent="0.25">
      <c r="A133" s="117"/>
    </row>
    <row r="134" spans="1:3" ht="11.45" customHeight="1" x14ac:dyDescent="0.2">
      <c r="A134" s="105"/>
      <c r="B134" s="105" t="s">
        <v>626</v>
      </c>
      <c r="C134" s="118"/>
    </row>
    <row r="135" spans="1:3" x14ac:dyDescent="0.2">
      <c r="B135" s="105" t="s">
        <v>627</v>
      </c>
      <c r="C135" s="121"/>
    </row>
    <row r="136" spans="1:3" x14ac:dyDescent="0.2">
      <c r="B136" s="105" t="s">
        <v>686</v>
      </c>
      <c r="C136" s="121"/>
    </row>
    <row r="137" spans="1:3" x14ac:dyDescent="0.2">
      <c r="B137" s="105" t="s">
        <v>687</v>
      </c>
      <c r="C137" s="121"/>
    </row>
    <row r="138" spans="1:3" x14ac:dyDescent="0.2">
      <c r="B138" s="105"/>
      <c r="C138" s="121"/>
    </row>
    <row r="139" spans="1:3" x14ac:dyDescent="0.2">
      <c r="B139" s="105" t="s">
        <v>688</v>
      </c>
      <c r="C139" s="121"/>
    </row>
    <row r="140" spans="1:3" x14ac:dyDescent="0.2">
      <c r="B140" s="105" t="s">
        <v>628</v>
      </c>
      <c r="C140" s="121"/>
    </row>
    <row r="141" spans="1:3" x14ac:dyDescent="0.2">
      <c r="B141" s="105" t="s">
        <v>629</v>
      </c>
      <c r="C141" s="121"/>
    </row>
    <row r="142" spans="1:3" x14ac:dyDescent="0.2">
      <c r="B142" s="105" t="s">
        <v>630</v>
      </c>
      <c r="C142" s="121"/>
    </row>
    <row r="143" spans="1:3" x14ac:dyDescent="0.2">
      <c r="B143" s="105" t="s">
        <v>0</v>
      </c>
      <c r="C143" s="121"/>
    </row>
    <row r="144" spans="1:3" x14ac:dyDescent="0.2">
      <c r="B144" s="105"/>
      <c r="C144" s="121"/>
    </row>
    <row r="145" spans="1:3" x14ac:dyDescent="0.2">
      <c r="B145" s="105" t="s">
        <v>1</v>
      </c>
      <c r="C145" s="121"/>
    </row>
    <row r="146" spans="1:3" x14ac:dyDescent="0.2">
      <c r="B146" s="105" t="s">
        <v>450</v>
      </c>
      <c r="C146" s="121"/>
    </row>
    <row r="147" spans="1:3" x14ac:dyDescent="0.2">
      <c r="B147" s="105" t="s">
        <v>451</v>
      </c>
      <c r="C147" s="121"/>
    </row>
    <row r="148" spans="1:3" ht="22.5" customHeight="1" x14ac:dyDescent="0.2">
      <c r="B148" s="272" t="s">
        <v>689</v>
      </c>
      <c r="C148" s="121"/>
    </row>
    <row r="149" spans="1:3" x14ac:dyDescent="0.2">
      <c r="B149" s="128" t="s">
        <v>134</v>
      </c>
      <c r="C149" s="272" t="s">
        <v>2</v>
      </c>
    </row>
    <row r="150" spans="1:3" x14ac:dyDescent="0.2">
      <c r="B150" s="128" t="s">
        <v>134</v>
      </c>
      <c r="C150" s="272" t="s">
        <v>3</v>
      </c>
    </row>
    <row r="151" spans="1:3" x14ac:dyDescent="0.2">
      <c r="B151" s="128" t="s">
        <v>134</v>
      </c>
      <c r="C151" s="272" t="s">
        <v>4</v>
      </c>
    </row>
    <row r="152" spans="1:3" x14ac:dyDescent="0.2">
      <c r="B152" s="128" t="s">
        <v>134</v>
      </c>
      <c r="C152" s="272" t="s">
        <v>5</v>
      </c>
    </row>
    <row r="153" spans="1:3" x14ac:dyDescent="0.2">
      <c r="C153" s="121"/>
    </row>
    <row r="154" spans="1:3" ht="54.95" customHeight="1" x14ac:dyDescent="0.25">
      <c r="A154" s="117"/>
    </row>
    <row r="155" spans="1:3" ht="11.45" customHeight="1" x14ac:dyDescent="0.2">
      <c r="A155" s="105"/>
      <c r="B155" s="105" t="s">
        <v>690</v>
      </c>
      <c r="C155" s="118"/>
    </row>
    <row r="156" spans="1:3" x14ac:dyDescent="0.2">
      <c r="B156" s="105" t="s">
        <v>6</v>
      </c>
      <c r="C156" s="121"/>
    </row>
    <row r="157" spans="1:3" x14ac:dyDescent="0.2">
      <c r="B157" s="105" t="s">
        <v>7</v>
      </c>
      <c r="C157" s="121"/>
    </row>
    <row r="158" spans="1:3" x14ac:dyDescent="0.2">
      <c r="B158" s="105" t="s">
        <v>691</v>
      </c>
      <c r="C158" s="121"/>
    </row>
    <row r="159" spans="1:3" x14ac:dyDescent="0.2">
      <c r="B159" s="105" t="s">
        <v>8</v>
      </c>
      <c r="C159" s="121"/>
    </row>
    <row r="160" spans="1:3" x14ac:dyDescent="0.2">
      <c r="B160" s="127"/>
      <c r="C160" s="121"/>
    </row>
    <row r="161" spans="1:3" x14ac:dyDescent="0.2">
      <c r="B161" s="105" t="s">
        <v>9</v>
      </c>
      <c r="C161" s="121"/>
    </row>
    <row r="162" spans="1:3" x14ac:dyDescent="0.2">
      <c r="B162" s="105" t="s">
        <v>10</v>
      </c>
      <c r="C162" s="121"/>
    </row>
    <row r="163" spans="1:3" x14ac:dyDescent="0.2">
      <c r="B163" s="105" t="s">
        <v>692</v>
      </c>
      <c r="C163" s="121"/>
    </row>
    <row r="164" spans="1:3" x14ac:dyDescent="0.2">
      <c r="B164" s="105" t="s">
        <v>11</v>
      </c>
      <c r="C164" s="121"/>
    </row>
    <row r="165" spans="1:3" x14ac:dyDescent="0.2">
      <c r="B165" s="105" t="s">
        <v>693</v>
      </c>
      <c r="C165" s="121"/>
    </row>
    <row r="166" spans="1:3" x14ac:dyDescent="0.2">
      <c r="B166" s="105"/>
      <c r="C166" s="121"/>
    </row>
    <row r="167" spans="1:3" x14ac:dyDescent="0.2">
      <c r="B167" s="272" t="s">
        <v>12</v>
      </c>
      <c r="C167" s="121"/>
    </row>
    <row r="168" spans="1:3" x14ac:dyDescent="0.2">
      <c r="B168" s="128" t="s">
        <v>134</v>
      </c>
      <c r="C168" s="105" t="s">
        <v>13</v>
      </c>
    </row>
    <row r="169" spans="1:3" ht="10.5" customHeight="1" x14ac:dyDescent="0.2">
      <c r="B169" s="105"/>
      <c r="C169" s="105" t="s">
        <v>14</v>
      </c>
    </row>
    <row r="170" spans="1:3" x14ac:dyDescent="0.2">
      <c r="B170" s="128" t="s">
        <v>134</v>
      </c>
      <c r="C170" s="105" t="s">
        <v>15</v>
      </c>
    </row>
    <row r="171" spans="1:3" ht="11.25" customHeight="1" x14ac:dyDescent="0.2">
      <c r="B171" s="127"/>
      <c r="C171" s="105" t="s">
        <v>16</v>
      </c>
    </row>
    <row r="172" spans="1:3" x14ac:dyDescent="0.2">
      <c r="B172" s="128" t="s">
        <v>134</v>
      </c>
      <c r="C172" s="105" t="s">
        <v>17</v>
      </c>
    </row>
    <row r="173" spans="1:3" ht="11.25" customHeight="1" x14ac:dyDescent="0.2">
      <c r="B173" s="128"/>
      <c r="C173" s="105" t="s">
        <v>18</v>
      </c>
    </row>
    <row r="174" spans="1:3" x14ac:dyDescent="0.2">
      <c r="B174" s="128" t="s">
        <v>134</v>
      </c>
      <c r="C174" s="105" t="s">
        <v>19</v>
      </c>
    </row>
    <row r="175" spans="1:3" ht="54.95" customHeight="1" x14ac:dyDescent="0.25">
      <c r="A175" s="117"/>
    </row>
    <row r="176" spans="1:3" ht="11.45" customHeight="1" x14ac:dyDescent="0.2">
      <c r="A176" s="105"/>
      <c r="B176" s="272" t="s">
        <v>694</v>
      </c>
      <c r="C176" s="118"/>
    </row>
    <row r="177" spans="2:8" x14ac:dyDescent="0.2">
      <c r="B177" s="127"/>
      <c r="C177" s="121"/>
    </row>
    <row r="178" spans="2:8" x14ac:dyDescent="0.2">
      <c r="B178" s="105" t="s">
        <v>695</v>
      </c>
      <c r="C178" s="121"/>
    </row>
    <row r="179" spans="2:8" x14ac:dyDescent="0.2">
      <c r="B179" s="105" t="s">
        <v>696</v>
      </c>
      <c r="C179" s="121"/>
    </row>
    <row r="180" spans="2:8" x14ac:dyDescent="0.2">
      <c r="B180" s="105" t="s">
        <v>697</v>
      </c>
      <c r="C180" s="121"/>
    </row>
    <row r="181" spans="2:8" x14ac:dyDescent="0.2">
      <c r="B181" s="105" t="s">
        <v>698</v>
      </c>
      <c r="C181" s="121"/>
    </row>
    <row r="182" spans="2:8" x14ac:dyDescent="0.2">
      <c r="B182" s="105"/>
      <c r="C182" s="121"/>
    </row>
    <row r="183" spans="2:8" x14ac:dyDescent="0.2">
      <c r="B183" s="105" t="s">
        <v>20</v>
      </c>
      <c r="C183" s="121"/>
    </row>
    <row r="184" spans="2:8" x14ac:dyDescent="0.2">
      <c r="B184" s="105" t="s">
        <v>21</v>
      </c>
      <c r="C184" s="121"/>
    </row>
    <row r="185" spans="2:8" x14ac:dyDescent="0.2">
      <c r="B185" s="105" t="s">
        <v>22</v>
      </c>
      <c r="C185" s="121"/>
    </row>
    <row r="186" spans="2:8" x14ac:dyDescent="0.2">
      <c r="B186" s="828" t="s">
        <v>631</v>
      </c>
      <c r="C186" s="829"/>
      <c r="D186" s="829"/>
      <c r="E186" s="829"/>
      <c r="F186" s="829"/>
      <c r="G186" s="829"/>
      <c r="H186" s="830"/>
    </row>
    <row r="187" spans="2:8" x14ac:dyDescent="0.2">
      <c r="B187" s="127"/>
      <c r="C187" s="121"/>
    </row>
    <row r="188" spans="2:8" x14ac:dyDescent="0.2">
      <c r="B188" s="105" t="s">
        <v>23</v>
      </c>
      <c r="C188" s="121"/>
    </row>
    <row r="189" spans="2:8" x14ac:dyDescent="0.2">
      <c r="B189" s="105" t="s">
        <v>24</v>
      </c>
      <c r="C189" s="121"/>
    </row>
    <row r="190" spans="2:8" x14ac:dyDescent="0.2">
      <c r="B190" s="105" t="s">
        <v>25</v>
      </c>
      <c r="C190" s="121"/>
    </row>
    <row r="191" spans="2:8" x14ac:dyDescent="0.2">
      <c r="B191" s="105"/>
      <c r="C191" s="121"/>
    </row>
    <row r="192" spans="2:8" x14ac:dyDescent="0.2">
      <c r="B192" s="105" t="s">
        <v>26</v>
      </c>
      <c r="C192" s="121"/>
    </row>
    <row r="193" spans="2:11" x14ac:dyDescent="0.2">
      <c r="B193" s="105" t="s">
        <v>27</v>
      </c>
      <c r="C193" s="121"/>
    </row>
    <row r="194" spans="2:11" x14ac:dyDescent="0.2">
      <c r="B194" s="105" t="s">
        <v>28</v>
      </c>
      <c r="C194" s="121"/>
    </row>
    <row r="195" spans="2:11" x14ac:dyDescent="0.2">
      <c r="B195" s="127"/>
      <c r="C195" s="121"/>
    </row>
    <row r="196" spans="2:11" x14ac:dyDescent="0.2">
      <c r="B196" s="105" t="s">
        <v>29</v>
      </c>
      <c r="C196" s="121"/>
    </row>
    <row r="197" spans="2:11" x14ac:dyDescent="0.2">
      <c r="B197" s="105" t="s">
        <v>30</v>
      </c>
      <c r="C197" s="121"/>
    </row>
    <row r="198" spans="2:11" x14ac:dyDescent="0.2">
      <c r="B198" s="127"/>
      <c r="C198" s="121"/>
    </row>
    <row r="199" spans="2:11" x14ac:dyDescent="0.2">
      <c r="B199" s="105" t="s">
        <v>699</v>
      </c>
      <c r="C199" s="259"/>
      <c r="D199" s="259"/>
      <c r="E199" s="259"/>
      <c r="F199" s="259"/>
      <c r="G199" s="259"/>
      <c r="H199" s="259"/>
      <c r="I199" s="259"/>
      <c r="J199" s="259"/>
      <c r="K199" s="259"/>
    </row>
    <row r="200" spans="2:11" x14ac:dyDescent="0.2">
      <c r="B200" s="105" t="s">
        <v>31</v>
      </c>
      <c r="C200" s="259"/>
      <c r="D200" s="259"/>
      <c r="E200" s="259"/>
      <c r="F200" s="259"/>
      <c r="G200" s="259"/>
      <c r="H200" s="259"/>
      <c r="I200" s="259"/>
      <c r="J200" s="259"/>
      <c r="K200" s="259"/>
    </row>
    <row r="201" spans="2:11" x14ac:dyDescent="0.2">
      <c r="B201" s="105" t="s">
        <v>32</v>
      </c>
      <c r="C201" s="259"/>
      <c r="D201" s="259"/>
      <c r="E201" s="259"/>
      <c r="F201" s="259"/>
      <c r="G201" s="259"/>
      <c r="H201" s="259"/>
      <c r="I201" s="259"/>
      <c r="J201" s="259"/>
      <c r="K201" s="259"/>
    </row>
    <row r="202" spans="2:11" x14ac:dyDescent="0.2">
      <c r="B202" s="105" t="s">
        <v>33</v>
      </c>
      <c r="C202" s="259"/>
      <c r="D202" s="259"/>
      <c r="E202" s="259"/>
      <c r="F202" s="259"/>
      <c r="G202" s="259"/>
      <c r="H202" s="259"/>
      <c r="I202" s="259"/>
      <c r="J202" s="259"/>
      <c r="K202" s="259"/>
    </row>
    <row r="203" spans="2:11" x14ac:dyDescent="0.2">
      <c r="B203" s="105"/>
      <c r="C203" s="259"/>
      <c r="D203" s="259"/>
      <c r="E203" s="259"/>
      <c r="F203" s="259"/>
      <c r="G203" s="259"/>
      <c r="H203" s="259"/>
      <c r="I203" s="259"/>
      <c r="J203" s="259"/>
      <c r="K203" s="259"/>
    </row>
    <row r="204" spans="2:11" x14ac:dyDescent="0.2">
      <c r="B204" s="105" t="s">
        <v>34</v>
      </c>
      <c r="C204" s="121"/>
    </row>
    <row r="205" spans="2:11" x14ac:dyDescent="0.2">
      <c r="B205" s="105" t="s">
        <v>35</v>
      </c>
      <c r="C205" s="121"/>
    </row>
    <row r="206" spans="2:11" x14ac:dyDescent="0.2">
      <c r="B206" s="105" t="s">
        <v>36</v>
      </c>
      <c r="C206" s="121"/>
    </row>
    <row r="207" spans="2:11" x14ac:dyDescent="0.2">
      <c r="B207" s="127"/>
      <c r="C207" s="121"/>
    </row>
    <row r="208" spans="2:11" x14ac:dyDescent="0.2">
      <c r="B208" s="91" t="s">
        <v>37</v>
      </c>
      <c r="C208" s="121"/>
    </row>
    <row r="209" spans="1:3" x14ac:dyDescent="0.2">
      <c r="B209" s="105" t="s">
        <v>700</v>
      </c>
      <c r="C209" s="121"/>
    </row>
    <row r="210" spans="1:3" x14ac:dyDescent="0.2">
      <c r="C210" s="121"/>
    </row>
    <row r="211" spans="1:3" ht="54.95" customHeight="1" x14ac:dyDescent="0.25">
      <c r="A211" s="117"/>
    </row>
    <row r="212" spans="1:3" ht="11.45" customHeight="1" x14ac:dyDescent="0.2">
      <c r="A212" s="105"/>
      <c r="B212" s="105" t="s">
        <v>38</v>
      </c>
      <c r="C212" s="118"/>
    </row>
    <row r="213" spans="1:3" x14ac:dyDescent="0.2">
      <c r="B213" s="105" t="s">
        <v>39</v>
      </c>
      <c r="C213" s="1"/>
    </row>
    <row r="214" spans="1:3" x14ac:dyDescent="0.2">
      <c r="B214" s="105"/>
      <c r="C214" s="121"/>
    </row>
    <row r="215" spans="1:3" x14ac:dyDescent="0.2">
      <c r="B215" s="105" t="s">
        <v>40</v>
      </c>
      <c r="C215" s="121"/>
    </row>
    <row r="216" spans="1:3" x14ac:dyDescent="0.2">
      <c r="B216" s="105" t="s">
        <v>41</v>
      </c>
      <c r="C216" s="121"/>
    </row>
    <row r="217" spans="1:3" x14ac:dyDescent="0.2">
      <c r="B217" s="105" t="s">
        <v>42</v>
      </c>
      <c r="C217" s="121"/>
    </row>
    <row r="218" spans="1:3" x14ac:dyDescent="0.2">
      <c r="B218" s="105" t="s">
        <v>43</v>
      </c>
      <c r="C218" s="121"/>
    </row>
    <row r="219" spans="1:3" x14ac:dyDescent="0.2">
      <c r="B219" s="105"/>
      <c r="C219" s="121"/>
    </row>
    <row r="220" spans="1:3" x14ac:dyDescent="0.2">
      <c r="B220" s="105" t="s">
        <v>44</v>
      </c>
      <c r="C220" s="121"/>
    </row>
    <row r="221" spans="1:3" x14ac:dyDescent="0.2">
      <c r="B221" s="105" t="s">
        <v>45</v>
      </c>
      <c r="C221" s="121"/>
    </row>
    <row r="222" spans="1:3" x14ac:dyDescent="0.2">
      <c r="B222" s="105" t="s">
        <v>352</v>
      </c>
      <c r="C222" s="121"/>
    </row>
    <row r="223" spans="1:3" x14ac:dyDescent="0.2">
      <c r="B223" s="105"/>
      <c r="C223" s="121"/>
    </row>
    <row r="224" spans="1:3" x14ac:dyDescent="0.2">
      <c r="B224" s="105" t="s">
        <v>46</v>
      </c>
      <c r="C224" s="121"/>
    </row>
    <row r="225" spans="2:3" x14ac:dyDescent="0.2">
      <c r="B225" s="105" t="s">
        <v>47</v>
      </c>
      <c r="C225" s="121"/>
    </row>
    <row r="226" spans="2:3" x14ac:dyDescent="0.2">
      <c r="B226" s="105" t="s">
        <v>48</v>
      </c>
      <c r="C226" s="121"/>
    </row>
    <row r="227" spans="2:3" x14ac:dyDescent="0.2">
      <c r="B227" s="105" t="s">
        <v>49</v>
      </c>
      <c r="C227" s="121"/>
    </row>
    <row r="228" spans="2:3" x14ac:dyDescent="0.2">
      <c r="B228" s="127"/>
      <c r="C228" s="121"/>
    </row>
    <row r="229" spans="2:3" x14ac:dyDescent="0.2">
      <c r="B229" s="272" t="s">
        <v>50</v>
      </c>
      <c r="C229" s="121"/>
    </row>
    <row r="230" spans="2:3" x14ac:dyDescent="0.2">
      <c r="B230" s="128" t="s">
        <v>134</v>
      </c>
      <c r="C230" s="105" t="s">
        <v>51</v>
      </c>
    </row>
    <row r="231" spans="2:3" x14ac:dyDescent="0.2">
      <c r="B231" s="128" t="s">
        <v>134</v>
      </c>
      <c r="C231" s="105" t="s">
        <v>52</v>
      </c>
    </row>
    <row r="232" spans="2:3" x14ac:dyDescent="0.2">
      <c r="B232" s="128" t="s">
        <v>134</v>
      </c>
      <c r="C232" s="105" t="s">
        <v>53</v>
      </c>
    </row>
    <row r="233" spans="2:3" x14ac:dyDescent="0.2">
      <c r="B233" s="128" t="s">
        <v>134</v>
      </c>
      <c r="C233" s="105" t="s">
        <v>54</v>
      </c>
    </row>
    <row r="234" spans="2:3" x14ac:dyDescent="0.2">
      <c r="B234" s="128"/>
      <c r="C234" s="105" t="s">
        <v>55</v>
      </c>
    </row>
    <row r="235" spans="2:3" x14ac:dyDescent="0.2">
      <c r="B235" s="127"/>
      <c r="C235" s="105" t="s">
        <v>56</v>
      </c>
    </row>
    <row r="236" spans="2:3" x14ac:dyDescent="0.2">
      <c r="B236" s="127"/>
      <c r="C236" s="105"/>
    </row>
    <row r="237" spans="2:3" x14ac:dyDescent="0.2">
      <c r="B237" s="105" t="s">
        <v>701</v>
      </c>
      <c r="C237" s="121"/>
    </row>
    <row r="238" spans="2:3" x14ac:dyDescent="0.2">
      <c r="B238" s="105" t="s">
        <v>57</v>
      </c>
      <c r="C238" s="121"/>
    </row>
    <row r="239" spans="2:3" x14ac:dyDescent="0.2">
      <c r="B239" s="128" t="s">
        <v>134</v>
      </c>
      <c r="C239" s="105" t="s">
        <v>58</v>
      </c>
    </row>
    <row r="240" spans="2:3" ht="11.25" customHeight="1" x14ac:dyDescent="0.2">
      <c r="B240" s="128"/>
      <c r="C240" s="105" t="s">
        <v>59</v>
      </c>
    </row>
    <row r="241" spans="2:3" x14ac:dyDescent="0.2">
      <c r="B241" s="128" t="s">
        <v>134</v>
      </c>
      <c r="C241" s="105" t="s">
        <v>60</v>
      </c>
    </row>
    <row r="242" spans="2:3" x14ac:dyDescent="0.2">
      <c r="B242" s="128" t="s">
        <v>134</v>
      </c>
      <c r="C242" s="105" t="s">
        <v>61</v>
      </c>
    </row>
    <row r="243" spans="2:3" ht="11.25" customHeight="1" x14ac:dyDescent="0.2">
      <c r="B243" s="128"/>
      <c r="C243" s="105" t="s">
        <v>62</v>
      </c>
    </row>
    <row r="244" spans="2:3" x14ac:dyDescent="0.2">
      <c r="B244" s="128" t="s">
        <v>134</v>
      </c>
      <c r="C244" s="105" t="s">
        <v>702</v>
      </c>
    </row>
    <row r="245" spans="2:3" x14ac:dyDescent="0.2">
      <c r="B245" s="127"/>
      <c r="C245" s="105"/>
    </row>
    <row r="246" spans="2:3" x14ac:dyDescent="0.2">
      <c r="B246" s="105" t="s">
        <v>63</v>
      </c>
      <c r="C246" s="121"/>
    </row>
    <row r="247" spans="2:3" x14ac:dyDescent="0.2">
      <c r="B247" s="105" t="s">
        <v>64</v>
      </c>
      <c r="C247" s="121"/>
    </row>
    <row r="248" spans="2:3" x14ac:dyDescent="0.2">
      <c r="B248" s="105" t="s">
        <v>65</v>
      </c>
      <c r="C248" s="121"/>
    </row>
    <row r="249" spans="2:3" x14ac:dyDescent="0.2">
      <c r="B249" s="105" t="s">
        <v>703</v>
      </c>
      <c r="C249" s="121"/>
    </row>
    <row r="250" spans="2:3" x14ac:dyDescent="0.2">
      <c r="B250" s="105" t="s">
        <v>66</v>
      </c>
      <c r="C250" s="121"/>
    </row>
    <row r="251" spans="2:3" x14ac:dyDescent="0.2">
      <c r="B251" s="105"/>
      <c r="C251" s="121"/>
    </row>
    <row r="252" spans="2:3" x14ac:dyDescent="0.2">
      <c r="B252" s="105" t="s">
        <v>67</v>
      </c>
      <c r="C252" s="121"/>
    </row>
    <row r="253" spans="2:3" x14ac:dyDescent="0.2">
      <c r="B253" s="105" t="s">
        <v>68</v>
      </c>
      <c r="C253" s="121"/>
    </row>
    <row r="254" spans="2:3" x14ac:dyDescent="0.2">
      <c r="B254" s="105"/>
      <c r="C254" s="121"/>
    </row>
    <row r="255" spans="2:3" x14ac:dyDescent="0.2">
      <c r="B255" s="105" t="s">
        <v>69</v>
      </c>
      <c r="C255" s="121"/>
    </row>
    <row r="256" spans="2:3" x14ac:dyDescent="0.2">
      <c r="B256" s="105" t="s">
        <v>70</v>
      </c>
      <c r="C256" s="121"/>
    </row>
    <row r="257" spans="1:5" x14ac:dyDescent="0.2">
      <c r="B257" s="105" t="s">
        <v>71</v>
      </c>
      <c r="C257" s="121"/>
    </row>
    <row r="258" spans="1:5" ht="54.95" customHeight="1" x14ac:dyDescent="0.25">
      <c r="A258" s="117"/>
    </row>
    <row r="259" spans="1:5" ht="11.45" customHeight="1" x14ac:dyDescent="0.2">
      <c r="A259" s="105"/>
      <c r="B259" s="105" t="s">
        <v>72</v>
      </c>
      <c r="C259" s="118"/>
    </row>
    <row r="260" spans="1:5" ht="11.45" customHeight="1" x14ac:dyDescent="0.2">
      <c r="A260" s="105"/>
      <c r="B260" s="105" t="s">
        <v>73</v>
      </c>
      <c r="C260" s="118"/>
    </row>
    <row r="261" spans="1:5" ht="11.45" customHeight="1" x14ac:dyDescent="0.2">
      <c r="A261" s="105"/>
      <c r="B261" s="105" t="s">
        <v>74</v>
      </c>
      <c r="C261" s="118"/>
    </row>
    <row r="262" spans="1:5" ht="11.45" customHeight="1" x14ac:dyDescent="0.2">
      <c r="A262" s="105"/>
      <c r="B262" s="105" t="s">
        <v>75</v>
      </c>
      <c r="C262" s="118"/>
    </row>
    <row r="263" spans="1:5" x14ac:dyDescent="0.2">
      <c r="B263" s="105"/>
      <c r="C263" s="121"/>
    </row>
    <row r="264" spans="1:5" x14ac:dyDescent="0.2">
      <c r="B264" s="831" t="s">
        <v>76</v>
      </c>
      <c r="C264" s="831"/>
      <c r="E264" s="105" t="s">
        <v>77</v>
      </c>
    </row>
    <row r="265" spans="1:5" x14ac:dyDescent="0.2">
      <c r="C265" s="121"/>
      <c r="E265" s="105" t="s">
        <v>353</v>
      </c>
    </row>
    <row r="266" spans="1:5" x14ac:dyDescent="0.2">
      <c r="C266" s="121"/>
      <c r="E266" s="105" t="s">
        <v>78</v>
      </c>
    </row>
    <row r="267" spans="1:5" x14ac:dyDescent="0.2">
      <c r="C267" s="121"/>
      <c r="E267" s="105" t="s">
        <v>79</v>
      </c>
    </row>
    <row r="268" spans="1:5" x14ac:dyDescent="0.2">
      <c r="C268" s="121"/>
      <c r="E268" s="105" t="s">
        <v>80</v>
      </c>
    </row>
    <row r="269" spans="1:5" x14ac:dyDescent="0.2">
      <c r="C269" s="121"/>
      <c r="E269" s="105" t="s">
        <v>81</v>
      </c>
    </row>
    <row r="270" spans="1:5" x14ac:dyDescent="0.2">
      <c r="B270" s="105"/>
      <c r="C270" s="121"/>
      <c r="E270" s="127"/>
    </row>
    <row r="271" spans="1:5" x14ac:dyDescent="0.2">
      <c r="B271" s="831" t="s">
        <v>98</v>
      </c>
      <c r="C271" s="831"/>
      <c r="D271" s="132"/>
      <c r="E271" s="105" t="s">
        <v>82</v>
      </c>
    </row>
    <row r="272" spans="1:5" x14ac:dyDescent="0.2">
      <c r="C272" s="121"/>
      <c r="E272" s="105" t="s">
        <v>83</v>
      </c>
    </row>
    <row r="273" spans="1:6" x14ac:dyDescent="0.2">
      <c r="C273" s="121"/>
      <c r="E273" s="105" t="s">
        <v>84</v>
      </c>
    </row>
    <row r="274" spans="1:6" x14ac:dyDescent="0.2">
      <c r="C274" s="121"/>
      <c r="E274" s="105" t="s">
        <v>96</v>
      </c>
    </row>
    <row r="275" spans="1:6" x14ac:dyDescent="0.2">
      <c r="C275" s="121"/>
      <c r="E275" s="105" t="s">
        <v>97</v>
      </c>
    </row>
    <row r="276" spans="1:6" x14ac:dyDescent="0.2">
      <c r="C276" s="121"/>
      <c r="E276" s="127"/>
    </row>
    <row r="277" spans="1:6" ht="54.95" customHeight="1" x14ac:dyDescent="0.25">
      <c r="A277" s="117"/>
    </row>
    <row r="278" spans="1:6" ht="11.45" customHeight="1" x14ac:dyDescent="0.2">
      <c r="A278" s="105"/>
      <c r="B278" s="105" t="s">
        <v>704</v>
      </c>
      <c r="C278" s="118"/>
    </row>
    <row r="279" spans="1:6" x14ac:dyDescent="0.2">
      <c r="B279" s="105" t="s">
        <v>705</v>
      </c>
      <c r="C279" s="121"/>
    </row>
    <row r="280" spans="1:6" x14ac:dyDescent="0.2">
      <c r="B280" s="105"/>
      <c r="C280" s="121"/>
    </row>
    <row r="281" spans="1:6" x14ac:dyDescent="0.2">
      <c r="B281" s="105" t="s">
        <v>99</v>
      </c>
      <c r="C281" s="121"/>
    </row>
    <row r="282" spans="1:6" x14ac:dyDescent="0.2">
      <c r="B282" s="105" t="s">
        <v>100</v>
      </c>
      <c r="C282" s="121"/>
    </row>
    <row r="283" spans="1:6" x14ac:dyDescent="0.2">
      <c r="B283" s="105" t="s">
        <v>115</v>
      </c>
      <c r="C283" s="121"/>
    </row>
    <row r="284" spans="1:6" x14ac:dyDescent="0.2">
      <c r="B284" s="105" t="s">
        <v>116</v>
      </c>
      <c r="C284" s="121"/>
    </row>
    <row r="285" spans="1:6" x14ac:dyDescent="0.2">
      <c r="C285" s="121"/>
    </row>
    <row r="286" spans="1:6" x14ac:dyDescent="0.2">
      <c r="B286" s="396" t="s">
        <v>117</v>
      </c>
      <c r="C286" s="287"/>
      <c r="D286" s="287"/>
      <c r="E286" s="287"/>
      <c r="F286" s="288"/>
    </row>
    <row r="287" spans="1:6" x14ac:dyDescent="0.2">
      <c r="C287" s="121"/>
    </row>
    <row r="288" spans="1:6" ht="54.95" customHeight="1" x14ac:dyDescent="0.25">
      <c r="A288" s="117"/>
    </row>
    <row r="289" spans="1:5" ht="11.45" customHeight="1" x14ac:dyDescent="0.2">
      <c r="A289" s="105"/>
      <c r="B289" s="105" t="s">
        <v>118</v>
      </c>
      <c r="C289" s="118"/>
    </row>
    <row r="290" spans="1:5" x14ac:dyDescent="0.2">
      <c r="B290" s="105" t="s">
        <v>119</v>
      </c>
      <c r="C290" s="121"/>
    </row>
    <row r="291" spans="1:5" x14ac:dyDescent="0.2">
      <c r="B291" s="105" t="s">
        <v>120</v>
      </c>
      <c r="C291" s="121"/>
    </row>
    <row r="292" spans="1:5" x14ac:dyDescent="0.2">
      <c r="B292" s="105" t="s">
        <v>121</v>
      </c>
      <c r="C292" s="121"/>
    </row>
    <row r="293" spans="1:5" x14ac:dyDescent="0.2">
      <c r="B293" s="127"/>
      <c r="C293" s="121"/>
    </row>
    <row r="294" spans="1:5" x14ac:dyDescent="0.2">
      <c r="B294" s="105" t="s">
        <v>122</v>
      </c>
      <c r="C294" s="121"/>
    </row>
    <row r="295" spans="1:5" x14ac:dyDescent="0.2">
      <c r="B295" s="105" t="s">
        <v>123</v>
      </c>
      <c r="C295" s="121"/>
    </row>
    <row r="296" spans="1:5" x14ac:dyDescent="0.2">
      <c r="C296" s="121"/>
    </row>
    <row r="297" spans="1:5" x14ac:dyDescent="0.2">
      <c r="B297" s="1"/>
      <c r="C297" s="289" t="s">
        <v>124</v>
      </c>
      <c r="E297" s="105" t="s">
        <v>126</v>
      </c>
    </row>
    <row r="298" spans="1:5" x14ac:dyDescent="0.2">
      <c r="C298" s="265" t="s">
        <v>125</v>
      </c>
      <c r="D298" s="289"/>
      <c r="E298" s="105" t="s">
        <v>127</v>
      </c>
    </row>
    <row r="299" spans="1:5" x14ac:dyDescent="0.2">
      <c r="C299" s="265"/>
      <c r="D299" s="289"/>
      <c r="E299" s="105"/>
    </row>
    <row r="300" spans="1:5" x14ac:dyDescent="0.2">
      <c r="B300" s="827" t="s">
        <v>76</v>
      </c>
      <c r="C300" s="827"/>
      <c r="E300" s="105" t="s">
        <v>128</v>
      </c>
    </row>
    <row r="301" spans="1:5" x14ac:dyDescent="0.2">
      <c r="C301" s="121"/>
      <c r="E301" s="105" t="s">
        <v>129</v>
      </c>
    </row>
    <row r="302" spans="1:5" x14ac:dyDescent="0.2">
      <c r="C302" s="121"/>
      <c r="E302" s="105" t="s">
        <v>130</v>
      </c>
    </row>
    <row r="303" spans="1:5" x14ac:dyDescent="0.2">
      <c r="C303" s="121"/>
      <c r="E303" s="105" t="s">
        <v>131</v>
      </c>
    </row>
    <row r="304" spans="1:5" x14ac:dyDescent="0.2">
      <c r="C304" s="121"/>
    </row>
    <row r="305" spans="2:5" x14ac:dyDescent="0.2">
      <c r="B305" s="827" t="s">
        <v>132</v>
      </c>
      <c r="C305" s="827"/>
      <c r="E305" s="121" t="s">
        <v>133</v>
      </c>
    </row>
    <row r="306" spans="2:5" x14ac:dyDescent="0.2">
      <c r="C306" s="121"/>
    </row>
    <row r="307" spans="2:5" x14ac:dyDescent="0.2">
      <c r="C307" s="121"/>
    </row>
    <row r="308" spans="2:5" x14ac:dyDescent="0.2">
      <c r="C308" s="121"/>
    </row>
    <row r="309" spans="2:5" x14ac:dyDescent="0.2">
      <c r="C309" s="121"/>
    </row>
    <row r="310" spans="2:5" x14ac:dyDescent="0.2">
      <c r="C310" s="121"/>
    </row>
    <row r="311" spans="2:5" x14ac:dyDescent="0.2">
      <c r="C311" s="121"/>
    </row>
    <row r="312" spans="2:5" x14ac:dyDescent="0.2">
      <c r="C312" s="121"/>
    </row>
    <row r="314" spans="2:5" x14ac:dyDescent="0.2">
      <c r="D314" s="118"/>
    </row>
    <row r="315" spans="2:5" x14ac:dyDescent="0.2">
      <c r="D315" s="118"/>
    </row>
    <row r="316" spans="2:5" x14ac:dyDescent="0.2">
      <c r="D316" s="118"/>
    </row>
    <row r="317" spans="2:5" x14ac:dyDescent="0.2">
      <c r="D317" s="118"/>
    </row>
    <row r="318" spans="2:5" x14ac:dyDescent="0.2">
      <c r="D318" s="118"/>
    </row>
    <row r="319" spans="2:5" x14ac:dyDescent="0.2">
      <c r="D319" s="118"/>
    </row>
    <row r="320" spans="2:5" x14ac:dyDescent="0.2">
      <c r="D320" s="118"/>
    </row>
    <row r="321" spans="2:4" x14ac:dyDescent="0.2">
      <c r="D321" s="118"/>
    </row>
    <row r="322" spans="2:4" x14ac:dyDescent="0.2">
      <c r="D322" s="118"/>
    </row>
    <row r="323" spans="2:4" x14ac:dyDescent="0.2">
      <c r="D323" s="118"/>
    </row>
    <row r="324" spans="2:4" x14ac:dyDescent="0.2">
      <c r="D324" s="118"/>
    </row>
    <row r="325" spans="2:4" x14ac:dyDescent="0.2">
      <c r="D325" s="118"/>
    </row>
    <row r="326" spans="2:4" x14ac:dyDescent="0.2">
      <c r="D326" s="118"/>
    </row>
    <row r="327" spans="2:4" x14ac:dyDescent="0.2">
      <c r="D327" s="118"/>
    </row>
    <row r="328" spans="2:4" x14ac:dyDescent="0.2">
      <c r="D328" s="118"/>
    </row>
    <row r="329" spans="2:4" x14ac:dyDescent="0.2">
      <c r="D329" s="118"/>
    </row>
    <row r="330" spans="2:4" x14ac:dyDescent="0.2">
      <c r="D330" s="118"/>
    </row>
    <row r="331" spans="2:4" x14ac:dyDescent="0.2">
      <c r="D331" s="118"/>
    </row>
    <row r="332" spans="2:4" x14ac:dyDescent="0.2">
      <c r="B332" s="118"/>
      <c r="C332" s="118"/>
      <c r="D332" s="118"/>
    </row>
    <row r="333" spans="2:4" x14ac:dyDescent="0.2">
      <c r="B333" s="118"/>
      <c r="C333" s="118"/>
      <c r="D333" s="118"/>
    </row>
    <row r="334" spans="2:4" x14ac:dyDescent="0.2">
      <c r="B334" s="118"/>
      <c r="C334" s="118"/>
      <c r="D334" s="118"/>
    </row>
    <row r="335" spans="2:4" x14ac:dyDescent="0.2">
      <c r="B335" s="118"/>
      <c r="C335" s="118"/>
      <c r="D335" s="118"/>
    </row>
    <row r="336" spans="2:4" x14ac:dyDescent="0.2">
      <c r="B336" s="118"/>
      <c r="C336" s="118"/>
      <c r="D336" s="118"/>
    </row>
    <row r="337" spans="2:4" x14ac:dyDescent="0.2">
      <c r="B337" s="118"/>
      <c r="C337" s="118"/>
      <c r="D337" s="118"/>
    </row>
    <row r="338" spans="2:4" x14ac:dyDescent="0.2">
      <c r="B338" s="118"/>
      <c r="C338" s="118"/>
      <c r="D338" s="118"/>
    </row>
    <row r="339" spans="2:4" x14ac:dyDescent="0.2">
      <c r="B339" s="118"/>
      <c r="C339" s="118"/>
      <c r="D339" s="118"/>
    </row>
    <row r="340" spans="2:4" x14ac:dyDescent="0.2">
      <c r="B340" s="118"/>
      <c r="C340" s="118"/>
      <c r="D340" s="118"/>
    </row>
    <row r="341" spans="2:4" x14ac:dyDescent="0.2">
      <c r="B341" s="118"/>
      <c r="C341" s="118"/>
      <c r="D341" s="118"/>
    </row>
    <row r="342" spans="2:4" x14ac:dyDescent="0.2">
      <c r="B342" s="118"/>
      <c r="C342" s="118"/>
      <c r="D342" s="118"/>
    </row>
    <row r="343" spans="2:4" x14ac:dyDescent="0.2">
      <c r="B343" s="118"/>
      <c r="C343" s="118"/>
      <c r="D343" s="118"/>
    </row>
    <row r="344" spans="2:4" x14ac:dyDescent="0.2">
      <c r="B344" s="118"/>
      <c r="C344" s="118"/>
      <c r="D344" s="118"/>
    </row>
    <row r="345" spans="2:4" x14ac:dyDescent="0.2">
      <c r="B345" s="118"/>
      <c r="C345" s="118"/>
      <c r="D345" s="118"/>
    </row>
    <row r="346" spans="2:4" x14ac:dyDescent="0.2">
      <c r="B346" s="118"/>
      <c r="C346" s="118"/>
      <c r="D346" s="118"/>
    </row>
    <row r="347" spans="2:4" x14ac:dyDescent="0.2">
      <c r="B347" s="118"/>
      <c r="C347" s="118"/>
      <c r="D347" s="118"/>
    </row>
    <row r="348" spans="2:4" x14ac:dyDescent="0.2">
      <c r="B348" s="118"/>
      <c r="C348" s="118"/>
      <c r="D348" s="118"/>
    </row>
    <row r="349" spans="2:4" x14ac:dyDescent="0.2">
      <c r="B349" s="118"/>
      <c r="C349" s="118"/>
      <c r="D349" s="118"/>
    </row>
    <row r="350" spans="2:4" x14ac:dyDescent="0.2">
      <c r="B350" s="118"/>
      <c r="C350" s="118"/>
      <c r="D350" s="118"/>
    </row>
    <row r="351" spans="2:4" x14ac:dyDescent="0.2">
      <c r="B351" s="118"/>
      <c r="C351" s="118"/>
      <c r="D351" s="118"/>
    </row>
    <row r="352" spans="2:4" x14ac:dyDescent="0.2">
      <c r="B352" s="118"/>
      <c r="C352" s="118"/>
      <c r="D352" s="118"/>
    </row>
    <row r="353" spans="2:4" x14ac:dyDescent="0.2">
      <c r="B353" s="118"/>
      <c r="C353" s="118"/>
      <c r="D353" s="118"/>
    </row>
    <row r="354" spans="2:4" x14ac:dyDescent="0.2">
      <c r="B354" s="118"/>
      <c r="C354" s="118"/>
      <c r="D354" s="118"/>
    </row>
    <row r="355" spans="2:4" x14ac:dyDescent="0.2">
      <c r="B355" s="118"/>
      <c r="C355" s="118"/>
      <c r="D355" s="118"/>
    </row>
    <row r="356" spans="2:4" x14ac:dyDescent="0.2">
      <c r="B356" s="118"/>
      <c r="C356" s="118"/>
      <c r="D356" s="118"/>
    </row>
    <row r="357" spans="2:4" x14ac:dyDescent="0.2">
      <c r="B357" s="118"/>
      <c r="C357" s="118"/>
      <c r="D357" s="118"/>
    </row>
    <row r="358" spans="2:4" x14ac:dyDescent="0.2">
      <c r="B358" s="118"/>
      <c r="C358" s="118"/>
      <c r="D358" s="118"/>
    </row>
    <row r="359" spans="2:4" x14ac:dyDescent="0.2">
      <c r="B359" s="118"/>
      <c r="C359" s="118"/>
      <c r="D359" s="118"/>
    </row>
    <row r="360" spans="2:4" x14ac:dyDescent="0.2">
      <c r="B360" s="118"/>
      <c r="C360" s="118"/>
      <c r="D360" s="118"/>
    </row>
    <row r="361" spans="2:4" x14ac:dyDescent="0.2">
      <c r="B361" s="118"/>
      <c r="C361" s="118"/>
      <c r="D361" s="118"/>
    </row>
    <row r="362" spans="2:4" x14ac:dyDescent="0.2">
      <c r="B362" s="118"/>
      <c r="C362" s="118"/>
      <c r="D362" s="118"/>
    </row>
    <row r="363" spans="2:4" x14ac:dyDescent="0.2">
      <c r="B363" s="118"/>
      <c r="C363" s="118"/>
      <c r="D363" s="118"/>
    </row>
    <row r="364" spans="2:4" x14ac:dyDescent="0.2">
      <c r="B364" s="118"/>
      <c r="C364" s="118"/>
      <c r="D364" s="118"/>
    </row>
    <row r="365" spans="2:4" x14ac:dyDescent="0.2">
      <c r="B365" s="118"/>
      <c r="C365" s="118"/>
      <c r="D365" s="118"/>
    </row>
    <row r="366" spans="2:4" x14ac:dyDescent="0.2">
      <c r="B366" s="118"/>
      <c r="C366" s="118"/>
      <c r="D366" s="118"/>
    </row>
    <row r="367" spans="2:4" x14ac:dyDescent="0.2">
      <c r="B367" s="118"/>
      <c r="C367" s="118"/>
      <c r="D367" s="118"/>
    </row>
    <row r="368" spans="2:4" x14ac:dyDescent="0.2">
      <c r="B368" s="118"/>
      <c r="C368" s="118"/>
      <c r="D368" s="118"/>
    </row>
    <row r="369" spans="2:4" x14ac:dyDescent="0.2">
      <c r="B369" s="118"/>
      <c r="C369" s="118"/>
      <c r="D369" s="118"/>
    </row>
    <row r="370" spans="2:4" x14ac:dyDescent="0.2">
      <c r="B370" s="118"/>
      <c r="C370" s="118"/>
      <c r="D370" s="118"/>
    </row>
    <row r="371" spans="2:4" x14ac:dyDescent="0.2">
      <c r="B371" s="118"/>
      <c r="C371" s="118"/>
      <c r="D371" s="118"/>
    </row>
    <row r="372" spans="2:4" x14ac:dyDescent="0.2">
      <c r="B372" s="118"/>
      <c r="C372" s="118"/>
      <c r="D372" s="118"/>
    </row>
    <row r="373" spans="2:4" x14ac:dyDescent="0.2">
      <c r="B373" s="118"/>
      <c r="C373" s="118"/>
      <c r="D373" s="118"/>
    </row>
    <row r="374" spans="2:4" x14ac:dyDescent="0.2">
      <c r="B374" s="118"/>
      <c r="C374" s="118"/>
      <c r="D374" s="118"/>
    </row>
    <row r="375" spans="2:4" x14ac:dyDescent="0.2">
      <c r="B375" s="118"/>
      <c r="C375" s="118"/>
      <c r="D375" s="118"/>
    </row>
    <row r="376" spans="2:4" x14ac:dyDescent="0.2">
      <c r="B376" s="118"/>
      <c r="C376" s="118"/>
      <c r="D376" s="118"/>
    </row>
    <row r="377" spans="2:4" x14ac:dyDescent="0.2">
      <c r="B377" s="118"/>
      <c r="C377" s="118"/>
      <c r="D377" s="118"/>
    </row>
    <row r="378" spans="2:4" x14ac:dyDescent="0.2">
      <c r="B378" s="118"/>
      <c r="C378" s="118"/>
      <c r="D378" s="118"/>
    </row>
    <row r="379" spans="2:4" x14ac:dyDescent="0.2">
      <c r="B379" s="118"/>
      <c r="C379" s="118"/>
      <c r="D379" s="118"/>
    </row>
    <row r="380" spans="2:4" x14ac:dyDescent="0.2">
      <c r="B380" s="118"/>
      <c r="C380" s="118"/>
      <c r="D380" s="118"/>
    </row>
    <row r="381" spans="2:4" x14ac:dyDescent="0.2">
      <c r="B381" s="118"/>
      <c r="C381" s="118"/>
      <c r="D381" s="118"/>
    </row>
    <row r="382" spans="2:4" x14ac:dyDescent="0.2">
      <c r="B382" s="118"/>
      <c r="C382" s="118"/>
      <c r="D382" s="118"/>
    </row>
    <row r="383" spans="2:4" x14ac:dyDescent="0.2">
      <c r="B383" s="118"/>
      <c r="C383" s="118"/>
      <c r="D383" s="118"/>
    </row>
    <row r="384" spans="2:4" x14ac:dyDescent="0.2">
      <c r="B384" s="118"/>
      <c r="C384" s="118"/>
      <c r="D384" s="118"/>
    </row>
    <row r="385" spans="2:4" x14ac:dyDescent="0.2">
      <c r="B385" s="118"/>
      <c r="C385" s="118"/>
      <c r="D385" s="118"/>
    </row>
    <row r="386" spans="2:4" x14ac:dyDescent="0.2">
      <c r="B386" s="118"/>
      <c r="C386" s="118"/>
      <c r="D386" s="118"/>
    </row>
    <row r="387" spans="2:4" x14ac:dyDescent="0.2">
      <c r="B387" s="118"/>
      <c r="C387" s="118"/>
      <c r="D387" s="118"/>
    </row>
    <row r="388" spans="2:4" x14ac:dyDescent="0.2">
      <c r="B388" s="118"/>
      <c r="C388" s="118"/>
      <c r="D388" s="118"/>
    </row>
    <row r="389" spans="2:4" x14ac:dyDescent="0.2">
      <c r="B389" s="118"/>
      <c r="C389" s="118"/>
      <c r="D389" s="118"/>
    </row>
    <row r="390" spans="2:4" x14ac:dyDescent="0.2">
      <c r="B390" s="118"/>
      <c r="C390" s="118"/>
      <c r="D390" s="118"/>
    </row>
    <row r="391" spans="2:4" x14ac:dyDescent="0.2">
      <c r="B391" s="118"/>
      <c r="C391" s="118"/>
      <c r="D391" s="118"/>
    </row>
    <row r="392" spans="2:4" x14ac:dyDescent="0.2">
      <c r="B392" s="118"/>
      <c r="C392" s="118"/>
      <c r="D392" s="118"/>
    </row>
    <row r="393" spans="2:4" x14ac:dyDescent="0.2">
      <c r="B393" s="118"/>
      <c r="C393" s="118"/>
      <c r="D393" s="118"/>
    </row>
    <row r="394" spans="2:4" x14ac:dyDescent="0.2">
      <c r="B394" s="118"/>
      <c r="C394" s="118"/>
      <c r="D394" s="118"/>
    </row>
    <row r="395" spans="2:4" x14ac:dyDescent="0.2">
      <c r="B395" s="118"/>
      <c r="C395" s="118"/>
      <c r="D395" s="118"/>
    </row>
    <row r="396" spans="2:4" x14ac:dyDescent="0.2">
      <c r="B396" s="118"/>
      <c r="C396" s="118"/>
      <c r="D396" s="118"/>
    </row>
    <row r="397" spans="2:4" x14ac:dyDescent="0.2">
      <c r="B397" s="118"/>
      <c r="C397" s="118"/>
      <c r="D397" s="118"/>
    </row>
    <row r="398" spans="2:4" x14ac:dyDescent="0.2">
      <c r="B398" s="118"/>
      <c r="C398" s="118"/>
      <c r="D398" s="118"/>
    </row>
    <row r="399" spans="2:4" x14ac:dyDescent="0.2">
      <c r="B399" s="118"/>
      <c r="C399" s="118"/>
      <c r="D399" s="118"/>
    </row>
    <row r="400" spans="2:4" x14ac:dyDescent="0.2">
      <c r="B400" s="118"/>
      <c r="C400" s="118"/>
      <c r="D400" s="118"/>
    </row>
    <row r="401" spans="2:4" x14ac:dyDescent="0.2">
      <c r="B401" s="118"/>
      <c r="C401" s="118"/>
      <c r="D401" s="118"/>
    </row>
    <row r="402" spans="2:4" x14ac:dyDescent="0.2">
      <c r="B402" s="118"/>
      <c r="C402" s="118"/>
      <c r="D402" s="118"/>
    </row>
    <row r="403" spans="2:4" x14ac:dyDescent="0.2">
      <c r="B403" s="118"/>
      <c r="C403" s="118"/>
      <c r="D403" s="118"/>
    </row>
    <row r="404" spans="2:4" x14ac:dyDescent="0.2">
      <c r="B404" s="118"/>
      <c r="C404" s="118"/>
      <c r="D404" s="118"/>
    </row>
    <row r="405" spans="2:4" x14ac:dyDescent="0.2">
      <c r="B405" s="118"/>
      <c r="C405" s="118"/>
      <c r="D405" s="118"/>
    </row>
    <row r="406" spans="2:4" x14ac:dyDescent="0.2">
      <c r="B406" s="118"/>
      <c r="C406" s="118"/>
      <c r="D406" s="118"/>
    </row>
    <row r="407" spans="2:4" x14ac:dyDescent="0.2">
      <c r="B407" s="118"/>
      <c r="C407" s="118"/>
      <c r="D407" s="118"/>
    </row>
    <row r="408" spans="2:4" x14ac:dyDescent="0.2">
      <c r="B408" s="118"/>
      <c r="C408" s="118"/>
      <c r="D408" s="118"/>
    </row>
    <row r="409" spans="2:4" x14ac:dyDescent="0.2">
      <c r="B409" s="118"/>
      <c r="C409" s="118"/>
      <c r="D409" s="118"/>
    </row>
    <row r="410" spans="2:4" x14ac:dyDescent="0.2">
      <c r="B410" s="118"/>
      <c r="C410" s="118"/>
      <c r="D410" s="118"/>
    </row>
    <row r="411" spans="2:4" x14ac:dyDescent="0.2">
      <c r="B411" s="118"/>
      <c r="C411" s="118"/>
      <c r="D411" s="118"/>
    </row>
    <row r="412" spans="2:4" x14ac:dyDescent="0.2">
      <c r="B412" s="118"/>
      <c r="C412" s="118"/>
      <c r="D412" s="118"/>
    </row>
    <row r="413" spans="2:4" x14ac:dyDescent="0.2">
      <c r="B413" s="118"/>
      <c r="C413" s="118"/>
      <c r="D413" s="118"/>
    </row>
    <row r="414" spans="2:4" x14ac:dyDescent="0.2">
      <c r="B414" s="118"/>
      <c r="C414" s="118"/>
      <c r="D414" s="118"/>
    </row>
    <row r="415" spans="2:4" x14ac:dyDescent="0.2">
      <c r="B415" s="118"/>
      <c r="C415" s="118"/>
      <c r="D415" s="118"/>
    </row>
    <row r="416" spans="2:4" x14ac:dyDescent="0.2">
      <c r="B416" s="118"/>
      <c r="C416" s="118"/>
      <c r="D416" s="118"/>
    </row>
    <row r="417" spans="2:4" x14ac:dyDescent="0.2">
      <c r="B417" s="118"/>
      <c r="C417" s="118"/>
      <c r="D417" s="118"/>
    </row>
    <row r="418" spans="2:4" x14ac:dyDescent="0.2">
      <c r="B418" s="118"/>
      <c r="C418" s="118"/>
      <c r="D418" s="118"/>
    </row>
    <row r="419" spans="2:4" x14ac:dyDescent="0.2">
      <c r="B419" s="118"/>
      <c r="C419" s="118"/>
      <c r="D419" s="118"/>
    </row>
    <row r="420" spans="2:4" x14ac:dyDescent="0.2">
      <c r="B420" s="118"/>
      <c r="C420" s="118"/>
      <c r="D420" s="118"/>
    </row>
    <row r="421" spans="2:4" x14ac:dyDescent="0.2">
      <c r="B421" s="118"/>
      <c r="C421" s="118"/>
      <c r="D421" s="118"/>
    </row>
    <row r="422" spans="2:4" x14ac:dyDescent="0.2">
      <c r="B422" s="118"/>
      <c r="C422" s="118"/>
      <c r="D422" s="118"/>
    </row>
    <row r="423" spans="2:4" x14ac:dyDescent="0.2">
      <c r="B423" s="118"/>
      <c r="C423" s="118"/>
      <c r="D423" s="118"/>
    </row>
    <row r="424" spans="2:4" x14ac:dyDescent="0.2">
      <c r="B424" s="118"/>
      <c r="C424" s="118"/>
      <c r="D424" s="118"/>
    </row>
    <row r="425" spans="2:4" x14ac:dyDescent="0.2">
      <c r="C425" s="121"/>
    </row>
    <row r="426" spans="2:4" x14ac:dyDescent="0.2">
      <c r="C426" s="121"/>
    </row>
    <row r="427" spans="2:4" x14ac:dyDescent="0.2">
      <c r="C427" s="121"/>
    </row>
    <row r="428" spans="2:4" x14ac:dyDescent="0.2">
      <c r="C428" s="121"/>
    </row>
    <row r="429" spans="2:4" x14ac:dyDescent="0.2">
      <c r="C429" s="121"/>
    </row>
    <row r="430" spans="2:4" x14ac:dyDescent="0.2">
      <c r="C430" s="121"/>
    </row>
    <row r="431" spans="2:4" x14ac:dyDescent="0.2">
      <c r="C431" s="121"/>
    </row>
    <row r="432" spans="2:4" x14ac:dyDescent="0.2">
      <c r="C432" s="121"/>
    </row>
    <row r="433" spans="3:3" x14ac:dyDescent="0.2">
      <c r="C433" s="121"/>
    </row>
    <row r="434" spans="3:3" x14ac:dyDescent="0.2">
      <c r="C434" s="121"/>
    </row>
    <row r="435" spans="3:3" x14ac:dyDescent="0.2">
      <c r="C435" s="121"/>
    </row>
    <row r="436" spans="3:3" x14ac:dyDescent="0.2">
      <c r="C436" s="121"/>
    </row>
    <row r="437" spans="3:3" x14ac:dyDescent="0.2">
      <c r="C437" s="121"/>
    </row>
    <row r="438" spans="3:3" x14ac:dyDescent="0.2">
      <c r="C438" s="121"/>
    </row>
    <row r="439" spans="3:3" x14ac:dyDescent="0.2">
      <c r="C439" s="121"/>
    </row>
    <row r="440" spans="3:3" x14ac:dyDescent="0.2">
      <c r="C440" s="121"/>
    </row>
    <row r="441" spans="3:3" x14ac:dyDescent="0.2">
      <c r="C441" s="121"/>
    </row>
    <row r="442" spans="3:3" x14ac:dyDescent="0.2">
      <c r="C442" s="121"/>
    </row>
    <row r="443" spans="3:3" x14ac:dyDescent="0.2">
      <c r="C443" s="121"/>
    </row>
    <row r="444" spans="3:3" x14ac:dyDescent="0.2">
      <c r="C444" s="121"/>
    </row>
    <row r="445" spans="3:3" x14ac:dyDescent="0.2">
      <c r="C445" s="121"/>
    </row>
    <row r="446" spans="3:3" x14ac:dyDescent="0.2">
      <c r="C446" s="121"/>
    </row>
    <row r="447" spans="3:3" x14ac:dyDescent="0.2">
      <c r="C447" s="121"/>
    </row>
    <row r="448" spans="3:3" x14ac:dyDescent="0.2">
      <c r="C448" s="121"/>
    </row>
    <row r="449" spans="3:3" x14ac:dyDescent="0.2">
      <c r="C449" s="121"/>
    </row>
    <row r="450" spans="3:3" x14ac:dyDescent="0.2">
      <c r="C450" s="121"/>
    </row>
    <row r="451" spans="3:3" x14ac:dyDescent="0.2">
      <c r="C451" s="121"/>
    </row>
    <row r="452" spans="3:3" x14ac:dyDescent="0.2">
      <c r="C452" s="121"/>
    </row>
    <row r="453" spans="3:3" x14ac:dyDescent="0.2">
      <c r="C453" s="121"/>
    </row>
    <row r="454" spans="3:3" x14ac:dyDescent="0.2">
      <c r="C454" s="121"/>
    </row>
    <row r="455" spans="3:3" x14ac:dyDescent="0.2">
      <c r="C455" s="121"/>
    </row>
    <row r="456" spans="3:3" x14ac:dyDescent="0.2">
      <c r="C456" s="121"/>
    </row>
    <row r="457" spans="3:3" x14ac:dyDescent="0.2">
      <c r="C457" s="121"/>
    </row>
    <row r="458" spans="3:3" x14ac:dyDescent="0.2">
      <c r="C458" s="121"/>
    </row>
    <row r="459" spans="3:3" x14ac:dyDescent="0.2">
      <c r="C459" s="121"/>
    </row>
    <row r="460" spans="3:3" x14ac:dyDescent="0.2">
      <c r="C460" s="121"/>
    </row>
    <row r="461" spans="3:3" x14ac:dyDescent="0.2">
      <c r="C461" s="121"/>
    </row>
    <row r="462" spans="3:3" x14ac:dyDescent="0.2">
      <c r="C462" s="121"/>
    </row>
    <row r="463" spans="3:3" x14ac:dyDescent="0.2">
      <c r="C463" s="121"/>
    </row>
    <row r="464" spans="3:3" x14ac:dyDescent="0.2">
      <c r="C464" s="121"/>
    </row>
    <row r="465" spans="3:3" x14ac:dyDescent="0.2">
      <c r="C465" s="121"/>
    </row>
    <row r="466" spans="3:3" x14ac:dyDescent="0.2">
      <c r="C466" s="121"/>
    </row>
    <row r="467" spans="3:3" x14ac:dyDescent="0.2">
      <c r="C467" s="121"/>
    </row>
    <row r="468" spans="3:3" x14ac:dyDescent="0.2">
      <c r="C468" s="121"/>
    </row>
    <row r="469" spans="3:3" x14ac:dyDescent="0.2">
      <c r="C469" s="121"/>
    </row>
    <row r="470" spans="3:3" x14ac:dyDescent="0.2">
      <c r="C470" s="121"/>
    </row>
    <row r="471" spans="3:3" x14ac:dyDescent="0.2">
      <c r="C471" s="121"/>
    </row>
    <row r="472" spans="3:3" x14ac:dyDescent="0.2">
      <c r="C472" s="121"/>
    </row>
    <row r="473" spans="3:3" x14ac:dyDescent="0.2">
      <c r="C473" s="121"/>
    </row>
    <row r="474" spans="3:3" x14ac:dyDescent="0.2">
      <c r="C474" s="121"/>
    </row>
    <row r="475" spans="3:3" x14ac:dyDescent="0.2">
      <c r="C475" s="121"/>
    </row>
    <row r="476" spans="3:3" x14ac:dyDescent="0.2">
      <c r="C476" s="121"/>
    </row>
    <row r="477" spans="3:3" x14ac:dyDescent="0.2">
      <c r="C477" s="121"/>
    </row>
    <row r="478" spans="3:3" x14ac:dyDescent="0.2">
      <c r="C478" s="121"/>
    </row>
    <row r="479" spans="3:3" x14ac:dyDescent="0.2">
      <c r="C479" s="121"/>
    </row>
    <row r="480" spans="3:3" x14ac:dyDescent="0.2">
      <c r="C480" s="121"/>
    </row>
    <row r="481" spans="3:3" x14ac:dyDescent="0.2">
      <c r="C481" s="121"/>
    </row>
    <row r="482" spans="3:3" x14ac:dyDescent="0.2">
      <c r="C482" s="121"/>
    </row>
    <row r="483" spans="3:3" x14ac:dyDescent="0.2">
      <c r="C483" s="121"/>
    </row>
    <row r="484" spans="3:3" x14ac:dyDescent="0.2">
      <c r="C484" s="121"/>
    </row>
    <row r="485" spans="3:3" x14ac:dyDescent="0.2">
      <c r="C485" s="121"/>
    </row>
    <row r="486" spans="3:3" x14ac:dyDescent="0.2">
      <c r="C486" s="121"/>
    </row>
    <row r="487" spans="3:3" x14ac:dyDescent="0.2">
      <c r="C487" s="121"/>
    </row>
    <row r="488" spans="3:3" x14ac:dyDescent="0.2">
      <c r="C488" s="121"/>
    </row>
    <row r="489" spans="3:3" x14ac:dyDescent="0.2">
      <c r="C489" s="121"/>
    </row>
    <row r="490" spans="3:3" x14ac:dyDescent="0.2">
      <c r="C490" s="121"/>
    </row>
    <row r="491" spans="3:3" x14ac:dyDescent="0.2">
      <c r="C491" s="121"/>
    </row>
    <row r="492" spans="3:3" x14ac:dyDescent="0.2">
      <c r="C492" s="121"/>
    </row>
    <row r="493" spans="3:3" x14ac:dyDescent="0.2">
      <c r="C493" s="121"/>
    </row>
    <row r="494" spans="3:3" x14ac:dyDescent="0.2">
      <c r="C494" s="121"/>
    </row>
    <row r="495" spans="3:3" x14ac:dyDescent="0.2">
      <c r="C495" s="121"/>
    </row>
    <row r="496" spans="3:3" x14ac:dyDescent="0.2">
      <c r="C496" s="121"/>
    </row>
    <row r="497" spans="3:3" x14ac:dyDescent="0.2">
      <c r="C497" s="121"/>
    </row>
  </sheetData>
  <mergeCells count="11">
    <mergeCell ref="C7:D7"/>
    <mergeCell ref="E19:H19"/>
    <mergeCell ref="E2:I2"/>
    <mergeCell ref="B305:C305"/>
    <mergeCell ref="B264:C264"/>
    <mergeCell ref="B271:C271"/>
    <mergeCell ref="B300:C300"/>
    <mergeCell ref="B54:C54"/>
    <mergeCell ref="B61:C61"/>
    <mergeCell ref="B71:C71"/>
    <mergeCell ref="B186:H186"/>
  </mergeCells>
  <phoneticPr fontId="0" type="noConversion"/>
  <hyperlinks>
    <hyperlink ref="B286" r:id="rId1"/>
    <hyperlink ref="E19:F19" r:id="rId2" display="can be found here."/>
    <hyperlink ref="B186:H186" r:id="rId3" display="Pour en savoir plus sur les ratios sectoriels, cliquez ici."/>
    <hyperlink ref="B286:F286" r:id="rId4" display="Pour plus d’information, visitez le site Web de la BDC."/>
    <hyperlink ref="E19:H19" r:id="rId5" display="plus d’information à ce sujet ici."/>
  </hyperlinks>
  <pageMargins left="0.75" right="0.46" top="1" bottom="1" header="0.5" footer="0.5"/>
  <pageSetup scale="90" orientation="portrait" r:id="rId6"/>
  <headerFooter alignWithMargins="0"/>
  <drawing r:id="rId7"/>
  <extLst>
    <ext xmlns:mx="http://schemas.microsoft.com/office/mac/excel/2008/main" uri="{64002731-A6B0-56B0-2670-7721B7C09600}">
      <mx:PLV Mode="0" OnePage="0" WScale="0"/>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BDC Document - BDC Document" ma:contentTypeID="0x01010035E85F816A5C44E680446EC9E3D5607D008FED31A15BDF434DB08D260DCDB874A5" ma:contentTypeVersion="1" ma:contentTypeDescription="Document description" ma:contentTypeScope="" ma:versionID="1a77904852e02276482a6daf0f0b6b1a">
  <xsd:schema xmlns:xsd="http://www.w3.org/2001/XMLSchema" xmlns:xs="http://www.w3.org/2001/XMLSchema" xmlns:p="http://schemas.microsoft.com/office/2006/metadata/properties" xmlns:ns1="http://schemas.microsoft.com/sharepoint/v3" xmlns:ns2="57f70437-7172-462f-9a57-d8ee546e4c39" targetNamespace="http://schemas.microsoft.com/office/2006/metadata/properties" ma:root="true" ma:fieldsID="5eebe23fa0779ef0e9917e2e37b53c11" ns1:_="" ns2:_="">
    <xsd:import namespace="http://schemas.microsoft.com/sharepoint/v3"/>
    <xsd:import namespace="57f70437-7172-462f-9a57-d8ee546e4c39"/>
    <xsd:element name="properties">
      <xsd:complexType>
        <xsd:sequence>
          <xsd:element name="documentManagement">
            <xsd:complexType>
              <xsd:all>
                <xsd:element ref="ns2:BDCAbstract" minOccurs="0"/>
                <xsd:element ref="ns2:BDCKeywords" minOccurs="0"/>
                <xsd:element ref="ns2:BDCPrimaryKeywords" minOccurs="0"/>
                <xsd:element ref="ns2:BDCIsSearchable" minOccurs="0"/>
                <xsd:element ref="ns2:BDCInternetSection" minOccurs="0"/>
                <xsd:element ref="ns1:PublishingStartDate" minOccurs="0"/>
                <xsd:element ref="ns1:PublishingExpirationDate" minOccurs="0"/>
                <xsd:element ref="ns1:PublishingVariationGroup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PublishingStartDate" ma:index="13" nillable="true" ma:displayName="Scheduling Start Date" ma:description="" ma:internalName="PublishingStartDate">
      <xsd:simpleType>
        <xsd:restriction base="dms:Unknown"/>
      </xsd:simpleType>
    </xsd:element>
    <xsd:element name="PublishingExpirationDate" ma:index="14" nillable="true" ma:displayName="Scheduling End Date" ma:description="" ma:internalName="PublishingExpirationDate">
      <xsd:simpleType>
        <xsd:restriction base="dms:Unknown"/>
      </xsd:simpleType>
    </xsd:element>
    <xsd:element name="PublishingVariationGroupID" ma:index="15" nillable="true" ma:displayName="Variation Group ID" ma:description="" ma:hidden="true" ma:internalName="PublishingVariationGroupID">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57f70437-7172-462f-9a57-d8ee546e4c39" elementFormDefault="qualified">
    <xsd:import namespace="http://schemas.microsoft.com/office/2006/documentManagement/types"/>
    <xsd:import namespace="http://schemas.microsoft.com/office/infopath/2007/PartnerControls"/>
    <xsd:element name="BDCAbstract" ma:index="8" nillable="true" ma:displayName="Abstract / Sommaire" ma:default="" ma:description="Abstract / Sommaire" ma:internalName="BDCAbstract">
      <xsd:simpleType>
        <xsd:restriction base="dms:Note"/>
      </xsd:simpleType>
    </xsd:element>
    <xsd:element name="BDCKeywords" ma:index="9" nillable="true" ma:displayName="Keywords / Mots clés" ma:description="Keywords / Mots clés" ma:internalName="BDCKeywords" ma:readOnly="false">
      <xsd:simpleType>
        <xsd:restriction base="dms:Note"/>
      </xsd:simpleType>
    </xsd:element>
    <xsd:element name="BDCPrimaryKeywords" ma:index="10" nillable="true" ma:displayName="Primary keywords / Mots clés prioritaires" ma:description="Primary keywords / Mots clés prioritaires" ma:internalName="BDCPrimaryKeywords" ma:readOnly="false">
      <xsd:simpleType>
        <xsd:restriction base="dms:Note"/>
      </xsd:simpleType>
    </xsd:element>
    <xsd:element name="BDCIsSearchable" ma:index="11" nillable="true" ma:displayName="Index this page / Indexer cette page" ma:default="1" ma:description="Index this page / Indexer cette page" ma:internalName="BDCIsSearchable" ma:readOnly="false">
      <xsd:simpleType>
        <xsd:restriction base="dms:Boolean"/>
      </xsd:simpleType>
    </xsd:element>
    <xsd:element name="BDCInternetSection" ma:index="12" nillable="true" ma:displayName="Section / Section" ma:description="Section / Section" ma:internalName="BDCInternetSection"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BDCAbstract xmlns="57f70437-7172-462f-9a57-d8ee546e4c39" xsi:nil="true"/>
    <BDCKeywords xmlns="57f70437-7172-462f-9a57-d8ee546e4c39" xsi:nil="true"/>
    <BDCIsSearchable xmlns="57f70437-7172-462f-9a57-d8ee546e4c39">true</BDCIsSearchable>
    <PublishingVariationGroupID xmlns="http://schemas.microsoft.com/sharepoint/v3" xsi:nil="true"/>
    <PublishingExpirationDate xmlns="http://schemas.microsoft.com/sharepoint/v3" xsi:nil="true"/>
    <PublishingStartDate xmlns="http://schemas.microsoft.com/sharepoint/v3" xsi:nil="true"/>
    <BDCPrimaryKeywords xmlns="57f70437-7172-462f-9a57-d8ee546e4c39"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33E9FA98-9CD0-4296-8AD0-E36BDF6CA90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57f70437-7172-462f-9a57-d8ee546e4c3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2914126C-9B49-4AD8-A692-2C9B5D687E9B}">
  <ds:schemaRefs>
    <ds:schemaRef ds:uri="http://schemas.openxmlformats.org/package/2006/metadata/core-properties"/>
    <ds:schemaRef ds:uri="http://schemas.microsoft.com/office/2006/documentManagement/types"/>
    <ds:schemaRef ds:uri="http://purl.org/dc/dcmitype/"/>
    <ds:schemaRef ds:uri="57f70437-7172-462f-9a57-d8ee546e4c39"/>
    <ds:schemaRef ds:uri="http://purl.org/dc/elements/1.1/"/>
    <ds:schemaRef ds:uri="http://purl.org/dc/terms/"/>
    <ds:schemaRef ds:uri="http://schemas.microsoft.com/sharepoint/v3"/>
    <ds:schemaRef ds:uri="http://schemas.microsoft.com/office/infopath/2007/PartnerControls"/>
    <ds:schemaRef ds:uri="http://schemas.microsoft.com/office/2006/metadata/properties"/>
    <ds:schemaRef ds:uri="http://www.w3.org/XML/1998/namespace"/>
  </ds:schemaRefs>
</ds:datastoreItem>
</file>

<file path=customXml/itemProps3.xml><?xml version="1.0" encoding="utf-8"?>
<ds:datastoreItem xmlns:ds="http://schemas.openxmlformats.org/officeDocument/2006/customXml" ds:itemID="{8359D176-9EE3-4BC0-AFA5-5BC10EE09693}">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50</vt:i4>
      </vt:variant>
    </vt:vector>
  </HeadingPairs>
  <TitlesOfParts>
    <vt:vector size="54" baseType="lpstr">
      <vt:lpstr>2</vt:lpstr>
      <vt:lpstr>PlanFinancier</vt:lpstr>
      <vt:lpstr>Glossaire</vt:lpstr>
      <vt:lpstr>Guide</vt:lpstr>
      <vt:lpstr>AddInterim</vt:lpstr>
      <vt:lpstr>BalanceSheet1</vt:lpstr>
      <vt:lpstr>BalanceSheet2</vt:lpstr>
      <vt:lpstr>BalanceSheet3</vt:lpstr>
      <vt:lpstr>Column3</vt:lpstr>
      <vt:lpstr>DropDownMarried</vt:lpstr>
      <vt:lpstr>GlossaryA</vt:lpstr>
      <vt:lpstr>GlossaryB</vt:lpstr>
      <vt:lpstr>GlossaryC</vt:lpstr>
      <vt:lpstr>GlossaryD</vt:lpstr>
      <vt:lpstr>GlossaryE</vt:lpstr>
      <vt:lpstr>GlossaryF</vt:lpstr>
      <vt:lpstr>GlossaryG</vt:lpstr>
      <vt:lpstr>GlossaryH</vt:lpstr>
      <vt:lpstr>GlossaryI</vt:lpstr>
      <vt:lpstr>GlossaryLink</vt:lpstr>
      <vt:lpstr>GlossaryM</vt:lpstr>
      <vt:lpstr>GlossaryP</vt:lpstr>
      <vt:lpstr>GlossaryR</vt:lpstr>
      <vt:lpstr>GlossaryS</vt:lpstr>
      <vt:lpstr>GlossaryT</vt:lpstr>
      <vt:lpstr>GlossaryV</vt:lpstr>
      <vt:lpstr>GuideSection7a</vt:lpstr>
      <vt:lpstr>GuideSection7b</vt:lpstr>
      <vt:lpstr>GuideSection7c</vt:lpstr>
      <vt:lpstr>GuideSection7d</vt:lpstr>
      <vt:lpstr>GuideSection7e</vt:lpstr>
      <vt:lpstr>GuideSection7f</vt:lpstr>
      <vt:lpstr>GuideSection7g</vt:lpstr>
      <vt:lpstr>GuideSection7h</vt:lpstr>
      <vt:lpstr>GuideSection7i</vt:lpstr>
      <vt:lpstr>GuideSection7j</vt:lpstr>
      <vt:lpstr>IsExisting</vt:lpstr>
      <vt:lpstr>LastCellEdited</vt:lpstr>
      <vt:lpstr>NoOfYears</vt:lpstr>
      <vt:lpstr>Glossaire!Print_Area</vt:lpstr>
      <vt:lpstr>Guide!Print_Area</vt:lpstr>
      <vt:lpstr>PlanFinancier!Print_Area</vt:lpstr>
      <vt:lpstr>RecalculateYet</vt:lpstr>
      <vt:lpstr>Section1</vt:lpstr>
      <vt:lpstr>Section10</vt:lpstr>
      <vt:lpstr>Section2</vt:lpstr>
      <vt:lpstr>Section3</vt:lpstr>
      <vt:lpstr>Section4</vt:lpstr>
      <vt:lpstr>Section5</vt:lpstr>
      <vt:lpstr>Section6</vt:lpstr>
      <vt:lpstr>Section7</vt:lpstr>
      <vt:lpstr>Section8</vt:lpstr>
      <vt:lpstr>Section9</vt:lpstr>
      <vt:lpstr>Startup</vt:lpstr>
    </vt:vector>
  </TitlesOfParts>
  <Company>BDC</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MARTINEAU, Nicolas (MTL)</dc:creator>
  <cp:lastModifiedBy>turnad</cp:lastModifiedBy>
  <cp:lastPrinted>2015-02-02T22:37:27Z</cp:lastPrinted>
  <dcterms:created xsi:type="dcterms:W3CDTF">2003-05-29T19:53:23Z</dcterms:created>
  <dcterms:modified xsi:type="dcterms:W3CDTF">2015-08-04T13:12:27Z</dcterms:modified>
</cp:coreProperties>
</file>